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732" firstSheet="1" activeTab="2"/>
  </bookViews>
  <sheets>
    <sheet name="Лист1" sheetId="1" state="hidden" r:id="rId1"/>
    <sheet name="№187 ТНП" sheetId="2" r:id="rId2"/>
    <sheet name="№187 нетканые" sheetId="3" r:id="rId3"/>
  </sheets>
  <definedNames>
    <definedName name="_xlnm.Print_Area" localSheetId="2">'№187 нетканые'!$B$6:$G$93</definedName>
    <definedName name="_xlnm.Print_Area" localSheetId="1">'№187 ТНП'!$B$6:$J$225</definedName>
    <definedName name="_xlnm.Print_Area" localSheetId="0">'Лист1'!$B$6:$I$155</definedName>
  </definedNames>
  <calcPr fullCalcOnLoad="1"/>
</workbook>
</file>

<file path=xl/sharedStrings.xml><?xml version="1.0" encoding="utf-8"?>
<sst xmlns="http://schemas.openxmlformats.org/spreadsheetml/2006/main" count="1231" uniqueCount="576">
  <si>
    <t>ОАО «Антопольская ватно-прядильная фабрика»</t>
  </si>
  <si>
    <t>№   п/п</t>
  </si>
  <si>
    <t>Наименование продукции</t>
  </si>
  <si>
    <t>Артикул</t>
  </si>
  <si>
    <t>3С4-319</t>
  </si>
  <si>
    <t>2С4-319</t>
  </si>
  <si>
    <t>2С5-319</t>
  </si>
  <si>
    <t>2С6-319</t>
  </si>
  <si>
    <t>2С7-319</t>
  </si>
  <si>
    <t>2С8-319</t>
  </si>
  <si>
    <t>2С9-319</t>
  </si>
  <si>
    <t>2С10-319</t>
  </si>
  <si>
    <t>2С11-319</t>
  </si>
  <si>
    <t>2С12-319</t>
  </si>
  <si>
    <t>2С13-319</t>
  </si>
  <si>
    <t>9С12-319</t>
  </si>
  <si>
    <t>9С13-319</t>
  </si>
  <si>
    <t>9С14-319</t>
  </si>
  <si>
    <t>1С51-319</t>
  </si>
  <si>
    <t>1С52-319</t>
  </si>
  <si>
    <t>2С53-319</t>
  </si>
  <si>
    <t>2С54-319</t>
  </si>
  <si>
    <t>9С15-319</t>
  </si>
  <si>
    <t>Рукавицы хозяйственные</t>
  </si>
  <si>
    <t>9С16-319</t>
  </si>
  <si>
    <t>франко-станция назначения</t>
  </si>
  <si>
    <t>2С3-319</t>
  </si>
  <si>
    <t xml:space="preserve"> </t>
  </si>
  <si>
    <t>Ед. изм.</t>
  </si>
  <si>
    <t>шт.</t>
  </si>
  <si>
    <t>м.п.</t>
  </si>
  <si>
    <t>пар</t>
  </si>
  <si>
    <t>9С4-319</t>
  </si>
  <si>
    <t>9С5-319</t>
  </si>
  <si>
    <t>9С6-319</t>
  </si>
  <si>
    <t>9С7-319</t>
  </si>
  <si>
    <t>франко-склад изготовителя</t>
  </si>
  <si>
    <t>http://avpf.by         e-mail: avpf@brest.by</t>
  </si>
  <si>
    <t>0С10-319</t>
  </si>
  <si>
    <t>0С11-319</t>
  </si>
  <si>
    <t>0С12-319</t>
  </si>
  <si>
    <t>0С13-319</t>
  </si>
  <si>
    <t>0С14-319</t>
  </si>
  <si>
    <t>0С15-319</t>
  </si>
  <si>
    <t>0С16-319</t>
  </si>
  <si>
    <t>0С17-319</t>
  </si>
  <si>
    <t>0С18-319</t>
  </si>
  <si>
    <t>Одеяла</t>
  </si>
  <si>
    <t>Ватин холстопрошивной</t>
  </si>
  <si>
    <t>0С4-319</t>
  </si>
  <si>
    <t>9С11-319</t>
  </si>
  <si>
    <t>0С23-319</t>
  </si>
  <si>
    <t>1С2-319</t>
  </si>
  <si>
    <r>
      <t>Ватин п/ш 250 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шир. 1,5 м.</t>
    </r>
  </si>
  <si>
    <t>1С13-319</t>
  </si>
  <si>
    <t>1С12-319</t>
  </si>
  <si>
    <t>1С10-319</t>
  </si>
  <si>
    <t>1С9-319</t>
  </si>
  <si>
    <t>1С4-319</t>
  </si>
  <si>
    <t>1С8-319</t>
  </si>
  <si>
    <t>1С6-319</t>
  </si>
  <si>
    <t>1С7-319</t>
  </si>
  <si>
    <t>1С5-319</t>
  </si>
  <si>
    <t>Наматрацник стеганый с резинками</t>
  </si>
  <si>
    <t>1С19-319</t>
  </si>
  <si>
    <t>1С20-319</t>
  </si>
  <si>
    <t>Наматрацник стеганый с резинками 195х160 (двухстор.)</t>
  </si>
  <si>
    <t>Наматрацник стеганый с резинками 195х160 (одностор.)</t>
  </si>
  <si>
    <t>Наматрацник стеганый с резинками 195х140 (двухстор.)</t>
  </si>
  <si>
    <t>Наматрацник стеганый с резинками 195х140 (одностор.)</t>
  </si>
  <si>
    <t>Наматрацник стеганый с резинками 195х90 (двухстор.)</t>
  </si>
  <si>
    <t>Наматрацник стеганый с резинками 195х90 (одностор.)</t>
  </si>
  <si>
    <t>Наматрацник стеганый с резинками 195х80 (двухстор.)</t>
  </si>
  <si>
    <t>Наматрацник стеганый с резинками 195х80 (одностор.)</t>
  </si>
  <si>
    <t>1С33-319</t>
  </si>
  <si>
    <t>0С8-319</t>
  </si>
  <si>
    <t>0С9-319</t>
  </si>
  <si>
    <t>0С22-319</t>
  </si>
  <si>
    <t>Наматрацник стеганый с резинками 195х120 (двухстор.)</t>
  </si>
  <si>
    <t>Наматрацник стеганый с резинками 195х120 (одностор.)</t>
  </si>
  <si>
    <t>Наматрацник стеганый с резинками 195х110 (двухстор.)</t>
  </si>
  <si>
    <t>Наматрацник стеганый с резинками 195х110 (одностор.)</t>
  </si>
  <si>
    <t>1С25-319</t>
  </si>
  <si>
    <t>1С26-319</t>
  </si>
  <si>
    <t>1С27-319</t>
  </si>
  <si>
    <t>1С28-319</t>
  </si>
  <si>
    <t>Наматрацник стеганый с резинками 195х70 (двухстор.)</t>
  </si>
  <si>
    <t>1С31-319</t>
  </si>
  <si>
    <t>Наматрацник стеганый с резинками 195х70 (одностор.)</t>
  </si>
  <si>
    <t>1С32-319</t>
  </si>
  <si>
    <t>Полотно объемное п/э термоскрепленое</t>
  </si>
  <si>
    <t>2С14-319</t>
  </si>
  <si>
    <t>0С58-319</t>
  </si>
  <si>
    <r>
      <t>Ватин холстопрошивной синтетический 200 г/м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шир. 1,5 м.</t>
    </r>
  </si>
  <si>
    <t>Подушки</t>
  </si>
  <si>
    <t>Подушка 68х68 (синтепон)</t>
  </si>
  <si>
    <t>Подушка 60х60 (синтепон)</t>
  </si>
  <si>
    <t xml:space="preserve">Подушка 50х70 (синтепон) </t>
  </si>
  <si>
    <t>Подушка-валик 45х16 (синтепон)</t>
  </si>
  <si>
    <t>Комплект в кроватку ( одеяло, простыня, пододеяльник,наволочка, подушка, бампер выс 40 см.)</t>
  </si>
  <si>
    <t>12С17-319</t>
  </si>
  <si>
    <t>Бампер в детскую кроватку выс 40</t>
  </si>
  <si>
    <t>Одеяло 2-х спальное (ватин п/ш) 205х172</t>
  </si>
  <si>
    <t>Одеяло 1,5-спальное (ватин п/ш) 205х140</t>
  </si>
  <si>
    <t>Одеяло детское (ватин п/ш) 140х110</t>
  </si>
  <si>
    <t>Одеяло детское (синтепон)140х110</t>
  </si>
  <si>
    <t>Одеяло 1,5-спальное (синтепон) 205х140</t>
  </si>
  <si>
    <t>Одеяло 2-х спальное (синтепон) 205х172</t>
  </si>
  <si>
    <t>12С22-319</t>
  </si>
  <si>
    <t>12С16-319</t>
  </si>
  <si>
    <t>12С3-319</t>
  </si>
  <si>
    <t>12С2-319</t>
  </si>
  <si>
    <t>12С62-319</t>
  </si>
  <si>
    <t>12С73-319</t>
  </si>
  <si>
    <t>13С1-319</t>
  </si>
  <si>
    <t>Одеяло 1,5-х спальное (ватное) 205х140</t>
  </si>
  <si>
    <t>Одеяло детское (ватное) 140х110</t>
  </si>
  <si>
    <t>1С81-319</t>
  </si>
  <si>
    <t>Наматрацник для санок 35х50</t>
  </si>
  <si>
    <t>Комплект "ЭКОНОМ" (одеяло 205х172 (синтепон) + 2подушка 50 х 70)</t>
  </si>
  <si>
    <t>Одеяло 2-х спальное "ЭКОНОМ" (синтепон) 205х172</t>
  </si>
  <si>
    <t>Одеяло 1,5-спальное "ЭКОНОМ" (синтепон) 205х140</t>
  </si>
  <si>
    <t>Комплект "ЭКОНОМ" (одеяло 205х140 (синтепон) + 1подушка 50 х 70)</t>
  </si>
  <si>
    <t>13С16-319</t>
  </si>
  <si>
    <t>13С17-319</t>
  </si>
  <si>
    <t>13С18-319</t>
  </si>
  <si>
    <t>13С19-319</t>
  </si>
  <si>
    <t>Подушка ритуальная 50х50 (синтепон)</t>
  </si>
  <si>
    <t>Подушка 40х60 (синтепон)</t>
  </si>
  <si>
    <t>Подушка 40х40 (синтепон)</t>
  </si>
  <si>
    <t>13С27-319</t>
  </si>
  <si>
    <t>Одеяло 2-х спальное (ватное) 205х172</t>
  </si>
  <si>
    <t>12С68-319</t>
  </si>
  <si>
    <t>12С69-319</t>
  </si>
  <si>
    <t>Наматрацник стеганый с резинками 200х160 (двухстор.)</t>
  </si>
  <si>
    <t>Наматрацник стеганый с резинками 200х140 (двухстор.)</t>
  </si>
  <si>
    <t>Наматрацник стеганый с резинками 200х120 (двухстор.)</t>
  </si>
  <si>
    <t>Наматрацник стеганый с резинками 200х110 (двухстор.)</t>
  </si>
  <si>
    <t>Наматрацник стеганый с резинками 200х90 (двухстор.)</t>
  </si>
  <si>
    <t>Наматрацник стеганый с резинками 200х80 (двухстор.)</t>
  </si>
  <si>
    <t>Наматрацник стеганый с резинками 200х70 (двухстор.)</t>
  </si>
  <si>
    <t>Наматрацник стеганый с резинками 200х160 (одностор.)</t>
  </si>
  <si>
    <t>Наматрацник стеганый с резинками 200х140 (одностор.)</t>
  </si>
  <si>
    <t>Наматрацник стеганый с резинками 200х120 (одностор.)</t>
  </si>
  <si>
    <t>Наматрацник стеганый с резинками 200х110 (одностор.)</t>
  </si>
  <si>
    <t>Наматрацник стеганый с резинками 200х90 (одностор.)</t>
  </si>
  <si>
    <t>Наматрацник стеганый с резинками 200х80 (одностор.)</t>
  </si>
  <si>
    <t>Наматрацник стеганый с резинками 200х70 (одностор.)</t>
  </si>
  <si>
    <t>13С28-319</t>
  </si>
  <si>
    <t>13С29-319</t>
  </si>
  <si>
    <t>13С30-319</t>
  </si>
  <si>
    <t>13С34-319</t>
  </si>
  <si>
    <t>13С35-319</t>
  </si>
  <si>
    <t>13С44-319</t>
  </si>
  <si>
    <t>13С46-319</t>
  </si>
  <si>
    <t>12С6-319</t>
  </si>
  <si>
    <t>12С4-319</t>
  </si>
  <si>
    <t>12С7-319</t>
  </si>
  <si>
    <t>12С5-319</t>
  </si>
  <si>
    <t>12С20-319</t>
  </si>
  <si>
    <t>12С55-319</t>
  </si>
  <si>
    <t>12С61-319</t>
  </si>
  <si>
    <t>13С12-319</t>
  </si>
  <si>
    <t>13С15-319</t>
  </si>
  <si>
    <t>13С47-319</t>
  </si>
  <si>
    <t>13С48-319</t>
  </si>
  <si>
    <t>13С49-319</t>
  </si>
  <si>
    <t>13С50-319</t>
  </si>
  <si>
    <t>13С51-319</t>
  </si>
  <si>
    <t>13С10-319</t>
  </si>
  <si>
    <r>
      <t>Полотно объемное п/э термоскрепленое 100 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шир. 1,5 м</t>
    </r>
  </si>
  <si>
    <r>
      <t>Полотно объемное п/э термоскрепленое 140 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шир. 1,5 м</t>
    </r>
  </si>
  <si>
    <r>
      <t>Полотно объемное п/э термоскрепленное 150 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шир. 1,5 м</t>
    </r>
  </si>
  <si>
    <r>
      <t>Полотно объемное п/э термоскрепленное 200 г/м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шир. 1,5 м</t>
    </r>
  </si>
  <si>
    <r>
      <t>Полотно объемное п/э термоскрепленное 300 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шир.1,5  м</t>
    </r>
  </si>
  <si>
    <r>
      <t>Полотно объемное п/э термоскрепленное 400 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шир. 1,5 м</t>
    </r>
  </si>
  <si>
    <r>
      <t>Полотно объемное п/э термоскрепленное 100 г/м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шир. 2,1 м</t>
    </r>
  </si>
  <si>
    <r>
      <t>Полотно объемное п/э термоскрепленное 100 г/м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шир. 2,2 м</t>
    </r>
  </si>
  <si>
    <r>
      <t>Полотно объемное п/э термоскрепленное 100 г/м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шир. 2,25 м</t>
    </r>
  </si>
  <si>
    <r>
      <t>Полотно объемное п/э термоскрепленное 200 г/м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шир. 2,25 м</t>
    </r>
  </si>
  <si>
    <t>13С57-319</t>
  </si>
  <si>
    <t>Комплект для уроков труда (фартук + 2нарукавника) для мальчиков</t>
  </si>
  <si>
    <t>Комплект для уроков труда (фартук + 2нарукавника) для девочек</t>
  </si>
  <si>
    <t>13С60-319</t>
  </si>
  <si>
    <t>13С64-319</t>
  </si>
  <si>
    <t>Кухонный комплект (фартук, рукавица, прихватка)</t>
  </si>
  <si>
    <t>13С66-319</t>
  </si>
  <si>
    <t>Подушка для беременной женщины (С-образная)</t>
  </si>
  <si>
    <t>Подушка для беременной женщины (Г-образная)</t>
  </si>
  <si>
    <t>14С1-319</t>
  </si>
  <si>
    <t>Подушка-косточка (синтепон)</t>
  </si>
  <si>
    <t>Подушка-пирамида (3 шт:60х60, 50х50, 40х40)</t>
  </si>
  <si>
    <t>14С45-319</t>
  </si>
  <si>
    <t>13С81-319</t>
  </si>
  <si>
    <t>Подушка-подкова 40х40 (синтепон)</t>
  </si>
  <si>
    <t>13С72-319</t>
  </si>
  <si>
    <t>14С31-319</t>
  </si>
  <si>
    <t>1С1-319</t>
  </si>
  <si>
    <t>13С71-319</t>
  </si>
  <si>
    <t>Разное</t>
  </si>
  <si>
    <t xml:space="preserve">                                                                                                                                                  </t>
  </si>
  <si>
    <t xml:space="preserve">   </t>
  </si>
  <si>
    <r>
      <t>Полотно объемное п/э термоскрепленное 200 г/м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шир. 2,2 м</t>
    </r>
  </si>
  <si>
    <t>15С15-319</t>
  </si>
  <si>
    <t>15С16-319</t>
  </si>
  <si>
    <t>Покрывало 200х200 "Велсофт"</t>
  </si>
  <si>
    <t>15С25-319</t>
  </si>
  <si>
    <t>Покрывало 200х150 "Велсофт"</t>
  </si>
  <si>
    <t>15С24-319</t>
  </si>
  <si>
    <t xml:space="preserve">Наматрацник 195х90х7 "Легкий" (стеганый)    </t>
  </si>
  <si>
    <t>15С32-319</t>
  </si>
  <si>
    <t xml:space="preserve">Наматрацник 195х80х7 "Легкий" (стеганый)    </t>
  </si>
  <si>
    <t>15С30-319</t>
  </si>
  <si>
    <t xml:space="preserve">Наматрацник (тюфяк) 200х170х7      </t>
  </si>
  <si>
    <t>Наматрацник (тюфяк) 186х120х7</t>
  </si>
  <si>
    <t xml:space="preserve">Наматрацник (тюфяк) 200х150х7      </t>
  </si>
  <si>
    <t xml:space="preserve">Наматрацник (тюфяк) 200х140х7      </t>
  </si>
  <si>
    <t xml:space="preserve">Наматрацник (тюфяк) 200х130х7      </t>
  </si>
  <si>
    <t xml:space="preserve">Наматрацник (тюфяк) 200х120х7      </t>
  </si>
  <si>
    <t xml:space="preserve">Наматрацник (тюфяк) 200х110х7      </t>
  </si>
  <si>
    <t xml:space="preserve">Наматрацник (тюфяк) 200х80х7      </t>
  </si>
  <si>
    <t xml:space="preserve">Наматрацник (тюфяк) 200х70х7      </t>
  </si>
  <si>
    <t xml:space="preserve">Наматрацник (тюфяк) 195х180х7      </t>
  </si>
  <si>
    <t>Наматрацник (тюфяк) 195х150х7</t>
  </si>
  <si>
    <t>Наматрацник (тюфяк) 195х130х7</t>
  </si>
  <si>
    <t>Наматрацник (тюфяк) 195х120х7</t>
  </si>
  <si>
    <t>Наматрацник (тюфяк) 195х110х7</t>
  </si>
  <si>
    <t>Наматрацник (тюфяк) 195х100х7</t>
  </si>
  <si>
    <t>Наматрацник (тюфяк) 195х90х7</t>
  </si>
  <si>
    <t>Наматрацник (тюфяк) 195х80х7</t>
  </si>
  <si>
    <t>Наматрацник (тюфяк) 186х170х7</t>
  </si>
  <si>
    <t>Наматрацник (тюфяк) 186х160х7</t>
  </si>
  <si>
    <t>Наматрацник (тюфяк) 186х150х7</t>
  </si>
  <si>
    <t>Наматрацник (тюфяк) 186х130х7</t>
  </si>
  <si>
    <t>Наматрацник (тюфяк) 186х110х7</t>
  </si>
  <si>
    <t>Наматрацник (тюфяк) 186х100х7</t>
  </si>
  <si>
    <t>Наматрацник (тюфяк) 186х80х7</t>
  </si>
  <si>
    <t>Наматрацник (тюфяк) 186х70х7</t>
  </si>
  <si>
    <t>Наматрацник (тюфяк) 140х60х5</t>
  </si>
  <si>
    <t>Наматрацник (тюфяк) 120х65х5</t>
  </si>
  <si>
    <t xml:space="preserve">Наматрацник (тюфяк) 200х180х7      </t>
  </si>
  <si>
    <t xml:space="preserve">Наматрацник (тюфяк) 200х160х7      </t>
  </si>
  <si>
    <t xml:space="preserve">Наматрацник (тюфяк) 200х90х7      </t>
  </si>
  <si>
    <t>Наматрацник (тюфяк) 195х170х7</t>
  </si>
  <si>
    <t>Наматрацник (тюфяк) 195х160х7</t>
  </si>
  <si>
    <t>Наматрацник (тюфяк) 195х140х7</t>
  </si>
  <si>
    <t>Наматрацник (тюфяк) 195х70х7</t>
  </si>
  <si>
    <t>Наматрацник (тюфяк) 186х180х7</t>
  </si>
  <si>
    <t>Наматрацник (тюфяк) 186х140х7</t>
  </si>
  <si>
    <t>Наматрацник (тюфяк) 186х90х7</t>
  </si>
  <si>
    <t xml:space="preserve">Наматрацник (тюфяк) 200х100х7      </t>
  </si>
  <si>
    <t>13С68-319</t>
  </si>
  <si>
    <t>Одеяло детское (синтепон) 100х100 с поясом</t>
  </si>
  <si>
    <t>15С3-319</t>
  </si>
  <si>
    <r>
      <t>Одеяло</t>
    </r>
    <r>
      <rPr>
        <b/>
        <sz val="11"/>
        <rFont val="Times New Roman"/>
        <family val="1"/>
      </rPr>
      <t xml:space="preserve"> евро</t>
    </r>
    <r>
      <rPr>
        <sz val="11"/>
        <rFont val="Times New Roman"/>
        <family val="1"/>
      </rPr>
      <t xml:space="preserve"> (ватин) 200х220</t>
    </r>
  </si>
  <si>
    <r>
      <t>Одеяло</t>
    </r>
    <r>
      <rPr>
        <b/>
        <sz val="11"/>
        <rFont val="Times New Roman"/>
        <family val="1"/>
      </rPr>
      <t xml:space="preserve"> евро</t>
    </r>
    <r>
      <rPr>
        <sz val="11"/>
        <rFont val="Times New Roman"/>
        <family val="1"/>
      </rPr>
      <t xml:space="preserve"> (синтепон) 200х220</t>
    </r>
  </si>
  <si>
    <t>Одеяло 2-х спальное "Кобми" (ватин+синтепон) 205х172</t>
  </si>
  <si>
    <t>Одеяло 1,5-спальное "Комби"(ватин+синтепон) 205х140</t>
  </si>
  <si>
    <r>
      <t xml:space="preserve">Одеяло </t>
    </r>
    <r>
      <rPr>
        <b/>
        <sz val="11"/>
        <rFont val="Times New Roman"/>
        <family val="1"/>
      </rPr>
      <t>евро</t>
    </r>
    <r>
      <rPr>
        <sz val="11"/>
        <rFont val="Times New Roman"/>
        <family val="1"/>
      </rPr>
      <t xml:space="preserve"> "Кобми" (ватин+синтепон) 200х220</t>
    </r>
  </si>
  <si>
    <t>15С70-319</t>
  </si>
  <si>
    <t>15С72-319</t>
  </si>
  <si>
    <t>15С73-319</t>
  </si>
  <si>
    <t>Одеяло сезонное стеганное "Зима-Лето" 205х172</t>
  </si>
  <si>
    <t>Подушка в чехле 40х40 "Велсофт"</t>
  </si>
  <si>
    <t>15С40-319</t>
  </si>
  <si>
    <t>14С53-319</t>
  </si>
  <si>
    <t>Полотенце вафельное 50х70</t>
  </si>
  <si>
    <t>Комплект полотенец вафельных 50х70 (3 шт.)</t>
  </si>
  <si>
    <t>15С10-319</t>
  </si>
  <si>
    <t>15С9-319</t>
  </si>
  <si>
    <t>Наматрацники (тюфяки)</t>
  </si>
  <si>
    <t>Подушка-пирамида (3 шт:50х50, 40х40, 30х30)</t>
  </si>
  <si>
    <t>15С68-319</t>
  </si>
  <si>
    <t>Полотенце махровое 150х75</t>
  </si>
  <si>
    <t>15С41-319</t>
  </si>
  <si>
    <t>Полотенце махровое 50х70</t>
  </si>
  <si>
    <t>Одеяло детское"Комби"(ватин+синтепон) 140х110</t>
  </si>
  <si>
    <t>15С74-319</t>
  </si>
  <si>
    <t xml:space="preserve">р/с 3012106470010 ЦБУ № 108 филиала №802 в ф-ле №802  ОАО
СБ  «Беларусбанк» МФО 150501245, г. Дрогичин, ул. Чкалова, 4
</t>
  </si>
  <si>
    <t>Отпускные цены указаны без НДС, в бел. руб.</t>
  </si>
  <si>
    <r>
      <t xml:space="preserve">Одеяло </t>
    </r>
    <r>
      <rPr>
        <b/>
        <sz val="11"/>
        <rFont val="Times New Roman"/>
        <family val="1"/>
      </rPr>
      <t>евро</t>
    </r>
    <r>
      <rPr>
        <sz val="11"/>
        <rFont val="Times New Roman"/>
        <family val="1"/>
      </rPr>
      <t>(ватное) 200х220</t>
    </r>
  </si>
  <si>
    <t>16С3-319</t>
  </si>
  <si>
    <t xml:space="preserve">  </t>
  </si>
  <si>
    <t>Наполнитель полиэфирный 1 кг</t>
  </si>
  <si>
    <t>Наполнитель полиэфирный 0,5 кг</t>
  </si>
  <si>
    <t>16С3/1-319</t>
  </si>
  <si>
    <t>225850, РБ, Брестская обл., Дрогичинский р-он, г.п. Антополь,                                                                           ул. Советская, 153</t>
  </si>
  <si>
    <t xml:space="preserve">                                                                    Директор ОАО "Антопольская ВПФ"</t>
  </si>
  <si>
    <t xml:space="preserve">                                                                     Утверждаю</t>
  </si>
  <si>
    <t xml:space="preserve">                                                               _________________________ Г.А. Радчук</t>
  </si>
  <si>
    <t xml:space="preserve">                                                                     "31" октября 2016 г.</t>
  </si>
  <si>
    <t>(цены действуют с 01.11.2016 г)</t>
  </si>
  <si>
    <t>ПРЕЙСКУРАНТ №168</t>
  </si>
  <si>
    <t>уп.</t>
  </si>
  <si>
    <t xml:space="preserve">Наполнитель полиэфирный </t>
  </si>
  <si>
    <t>16С4-319</t>
  </si>
  <si>
    <t>17СФд30.25.80-КП-319</t>
  </si>
  <si>
    <r>
      <t>Одеяло</t>
    </r>
    <r>
      <rPr>
        <b/>
        <sz val="11"/>
        <rFont val="Times New Roman"/>
        <family val="1"/>
      </rPr>
      <t xml:space="preserve"> евро</t>
    </r>
    <r>
      <rPr>
        <sz val="11"/>
        <rFont val="Times New Roman"/>
        <family val="1"/>
      </rPr>
      <t xml:space="preserve"> 220х200 (ватин п/ш)</t>
    </r>
  </si>
  <si>
    <r>
      <t xml:space="preserve">Одеяло </t>
    </r>
    <r>
      <rPr>
        <b/>
        <sz val="11"/>
        <rFont val="Times New Roman"/>
        <family val="1"/>
      </rPr>
      <t xml:space="preserve">евро </t>
    </r>
    <r>
      <rPr>
        <sz val="11"/>
        <rFont val="Times New Roman"/>
        <family val="1"/>
      </rPr>
      <t>220х200 (вата х/б)</t>
    </r>
  </si>
  <si>
    <r>
      <t>Одеяло</t>
    </r>
    <r>
      <rPr>
        <b/>
        <sz val="11"/>
        <rFont val="Times New Roman"/>
        <family val="1"/>
      </rPr>
      <t xml:space="preserve"> евро</t>
    </r>
    <r>
      <rPr>
        <sz val="11"/>
        <rFont val="Times New Roman"/>
        <family val="1"/>
      </rPr>
      <t xml:space="preserve"> 220х200 (синтепон)</t>
    </r>
  </si>
  <si>
    <r>
      <t xml:space="preserve">Одеяло </t>
    </r>
    <r>
      <rPr>
        <b/>
        <sz val="11"/>
        <rFont val="Times New Roman"/>
        <family val="1"/>
      </rPr>
      <t>евро</t>
    </r>
    <r>
      <rPr>
        <sz val="11"/>
        <rFont val="Times New Roman"/>
        <family val="1"/>
      </rPr>
      <t xml:space="preserve"> 220х200 "Кобми" (ватин п/ш, синтепон) </t>
    </r>
  </si>
  <si>
    <t>Одеяло 140х110 (вата х/б) детское</t>
  </si>
  <si>
    <t>Одеяло 140х110 (ватин п/ш) детское</t>
  </si>
  <si>
    <t>Одеяло 140х110 (синтепон) детское</t>
  </si>
  <si>
    <t>Одеяло 140х110 "Комби" (ватин, синтепон) детское</t>
  </si>
  <si>
    <t>Комплект "ЭКОНОМ" (одеяло 205х140 (синтепон) + 1 подушка 50х70)</t>
  </si>
  <si>
    <t>Комплект "ЭКОНОМ" (одеяло 205х172 (синтепон) + 2 подушки 50х70)</t>
  </si>
  <si>
    <t>Одеяло 205х172 (вата х/б) 2-спальное</t>
  </si>
  <si>
    <t>Одеяло 205х140 (вата х/б) 1,5-спальное</t>
  </si>
  <si>
    <t>Одеяло 205х172 (ватин п/ш) 2-спальное</t>
  </si>
  <si>
    <t>Одеяло 205х172 (синтепон) 2-спальное</t>
  </si>
  <si>
    <t>Одеяло 205х172 "Кобми" (ватин, синтепон) 2-спальное</t>
  </si>
  <si>
    <t>Одеяло 205х172 "ЭКОНОМ" (синтепон) 2-спальное</t>
  </si>
  <si>
    <t>Одеяло 205х172 сезонное "Зима-Лето" 2-спальное</t>
  </si>
  <si>
    <t>Одеяло 100х100 (синтепон) детское с поясом</t>
  </si>
  <si>
    <t>Одеяло 205х140 (ватин п/ш) 1,5-спальное</t>
  </si>
  <si>
    <t>Одеяло 205х140 (синтепон) 1,5-спальное</t>
  </si>
  <si>
    <t>Одеяло 205х140 "Комби" (ватин, синтепон) 1,5-спальное</t>
  </si>
  <si>
    <t>Одеяло 205х140 "ЭКОНОМ" (синтепон) 1,5-спальное</t>
  </si>
  <si>
    <t>Наматрацники стеганые с резинками</t>
  </si>
  <si>
    <t>Одеяла стеганые</t>
  </si>
  <si>
    <t>Ширина полотна 1,5 м</t>
  </si>
  <si>
    <t>Ширина полотна 2,1 м</t>
  </si>
  <si>
    <t>Ширина полотна 2,2 м</t>
  </si>
  <si>
    <t>Ширина полотна 2,25 м</t>
  </si>
  <si>
    <t>Ширина полотна 1,4 м</t>
  </si>
  <si>
    <t>Ширина полотна 1,6 м</t>
  </si>
  <si>
    <t>Ширина полотна 2,05 м</t>
  </si>
  <si>
    <r>
      <t>Полотно объемное п/э термоскрепленое 100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</si>
  <si>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термоскрепленое 60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</si>
  <si>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термоскрепленое 80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</si>
  <si>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термоскрепленое 140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</si>
  <si>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150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</si>
  <si>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170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</si>
  <si>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200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</si>
  <si>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250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</si>
  <si>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300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</si>
  <si>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330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</si>
  <si>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350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</si>
  <si>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360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</si>
  <si>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500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</si>
  <si>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400 г/м</t>
    </r>
    <r>
      <rPr>
        <vertAlign val="superscript"/>
        <sz val="11"/>
        <rFont val="Times New Roman"/>
        <family val="1"/>
      </rPr>
      <t>2</t>
    </r>
  </si>
  <si>
    <t>Полотно объемное п/э термоскрепленное 100 г/м2</t>
  </si>
  <si>
    <r>
      <t>Полотно объемное п/э термоскрепленное 100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</si>
  <si>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90 г/м</t>
    </r>
    <r>
      <rPr>
        <vertAlign val="superscript"/>
        <sz val="11"/>
        <rFont val="Times New Roman"/>
        <family val="1"/>
      </rPr>
      <t>2</t>
    </r>
  </si>
  <si>
    <t>12С80-319</t>
  </si>
  <si>
    <t>16С11-319</t>
  </si>
  <si>
    <t>16С9-319</t>
  </si>
  <si>
    <t>18С12-319</t>
  </si>
  <si>
    <t>16С8-319</t>
  </si>
  <si>
    <t>15С86-319</t>
  </si>
  <si>
    <t>14С7-319</t>
  </si>
  <si>
    <t>14С2-319</t>
  </si>
  <si>
    <t>1С16-319</t>
  </si>
  <si>
    <t>17С7-319</t>
  </si>
  <si>
    <t>ведущий маркетолог Мисюрко Елена Дмитриевна - 8(01644) 6-62-55</t>
  </si>
  <si>
    <t>1С24-319</t>
  </si>
  <si>
    <t>18С20-319</t>
  </si>
  <si>
    <t>17С10-319</t>
  </si>
  <si>
    <t>18С21-319</t>
  </si>
  <si>
    <t>18С22-319</t>
  </si>
  <si>
    <t>18С23-319</t>
  </si>
  <si>
    <t>17С31-319</t>
  </si>
  <si>
    <t>18С24-319</t>
  </si>
  <si>
    <t>18С25-319</t>
  </si>
  <si>
    <t>Наматрацники на молнии "АйДаСон"</t>
  </si>
  <si>
    <t>Наматрацник на молнии "АйДаСон" (топпер) 195х160х7</t>
  </si>
  <si>
    <t>Наматрацник на молнии "АйДаСон" (топпер) 195х140х7</t>
  </si>
  <si>
    <t>Наматрацник на молнии "АйДаСон" (топпер) 195х120х7</t>
  </si>
  <si>
    <t>Наматрацник на молнии "АйДаСон" (топпер) 195х110х7</t>
  </si>
  <si>
    <t>Наматрацник на молнии "АйДаСон" (топпер) 195х100х7</t>
  </si>
  <si>
    <t>Наматрацник на молнии "АйДаСон" (топпер) 195х90х7</t>
  </si>
  <si>
    <t>Наматрацник на молнии "АйДаСон" (топпер) 195х80х7</t>
  </si>
  <si>
    <t>Наматрацник на молнии "АйДаСон" (топпер) 195х70х7</t>
  </si>
  <si>
    <t>Наматрацник на молнии "АйДаСон" (топпер) 200х160х7</t>
  </si>
  <si>
    <t>Наматрацник на молнии "АйДаСон" (топпер) 200х140х7</t>
  </si>
  <si>
    <t>Наматрацник на молнии "АйДаСон" (топпер) 200х120х7</t>
  </si>
  <si>
    <t>Наматрацник на молнии "АйДаСон" (топпер) 200х110х7</t>
  </si>
  <si>
    <t>Наматрацник на молнии "АйДаСон" (топпер) 200х100х7</t>
  </si>
  <si>
    <t>Наматрацник на молнии "АйДаСон" (топпер) 200х90х7</t>
  </si>
  <si>
    <t>Наматрацник на молнии "АйДаСон" (топпер) 200х80х7</t>
  </si>
  <si>
    <t>Наматрацник на молнии "АйДаСон" (топпер) 200х70х7</t>
  </si>
  <si>
    <t>Наматрацник на молнии "АйДаСон" (топпер) 186х160х7</t>
  </si>
  <si>
    <t>Наматрацник на молнии "АйДаСон" (топпер) 186х140х7</t>
  </si>
  <si>
    <t>Наматрацник на молнии "АйДаСон" (топпер) 186х120х7</t>
  </si>
  <si>
    <t>Наматрацник на молнии "АйДаСон" (топпер) 186х110х7</t>
  </si>
  <si>
    <t>Наматрацник на молнии "АйДаСон" (топпер) 186х100х7</t>
  </si>
  <si>
    <t>Наматрацник на молнии "АйДаСон" (топпер) 186х90х7</t>
  </si>
  <si>
    <t>Наматрацник на молнии "АйДаСон" (топпер) 186х80х7</t>
  </si>
  <si>
    <t>Наматрацник на молнии "АйДаСон" (топпер) 186х70х7</t>
  </si>
  <si>
    <t>18с78-319</t>
  </si>
  <si>
    <t>18с88-319</t>
  </si>
  <si>
    <t>18с69-319</t>
  </si>
  <si>
    <t>18с68-319</t>
  </si>
  <si>
    <t>18с67-319</t>
  </si>
  <si>
    <t>18с66-319</t>
  </si>
  <si>
    <t>18с65-319</t>
  </si>
  <si>
    <t>18с64-319</t>
  </si>
  <si>
    <t>18с91-319</t>
  </si>
  <si>
    <t>18с92-319</t>
  </si>
  <si>
    <t>18с93-319</t>
  </si>
  <si>
    <t>18с94-319</t>
  </si>
  <si>
    <t>18с96-319</t>
  </si>
  <si>
    <t>18с82-319</t>
  </si>
  <si>
    <t>18с81-319</t>
  </si>
  <si>
    <t>18с98-319</t>
  </si>
  <si>
    <t>18с99-319</t>
  </si>
  <si>
    <t>18с100-319</t>
  </si>
  <si>
    <t>18с101-319</t>
  </si>
  <si>
    <t>18с102-319</t>
  </si>
  <si>
    <t>18с103-319</t>
  </si>
  <si>
    <t>18с104-319</t>
  </si>
  <si>
    <t>18с105-319</t>
  </si>
  <si>
    <t>18с106-319</t>
  </si>
  <si>
    <t>Наматрацник на молнии "АйДаСон" (топпер) 200х180х7</t>
  </si>
  <si>
    <t>Наматрацник на молнии "АйДаСон" (топпер) 195х180х7</t>
  </si>
  <si>
    <t>Наматрацник на молнии "АйДаСон" (топпер) 186х180х7</t>
  </si>
  <si>
    <t>18с107-319</t>
  </si>
  <si>
    <t>18с108-319</t>
  </si>
  <si>
    <t>18с109-319</t>
  </si>
  <si>
    <r>
      <t>Полотно нетканое иглопробивное 100г/м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</si>
  <si>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t>Полотно нетканое иглопробивное</t>
  </si>
  <si>
    <r>
      <t>Полотно нетканое иглопробивное 200г/м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</si>
  <si>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300г/м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</si>
  <si>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400г/м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</si>
  <si>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500г/м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</si>
  <si>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700г/м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</si>
  <si>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900г/м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</si>
  <si>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1000г/м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</si>
  <si>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1200г/м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</si>
  <si>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1500г/м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</si>
  <si>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м</t>
    </r>
    <r>
      <rPr>
        <vertAlign val="superscript"/>
        <sz val="11"/>
        <rFont val="Times New Roman"/>
        <family val="1"/>
      </rPr>
      <t>2</t>
    </r>
  </si>
  <si>
    <t>Плиты объемные термоскрепленные</t>
  </si>
  <si>
    <r>
      <t>Плита объемная термоскрепленная 300 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"Антекс"</t>
    </r>
  </si>
  <si>
    <r>
      <t>Плита объемная термоскрепленная 500 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"Антекс"</t>
    </r>
  </si>
  <si>
    <r>
      <t>Плита объемная термоскрепленная 800 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"Антекс"</t>
    </r>
  </si>
  <si>
    <r>
      <t>Плита объемная термоскрепленная 1000 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"Антекс"</t>
    </r>
  </si>
  <si>
    <r>
      <t>Плита объемная термоскрепленная 1500 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"Антекс"</t>
    </r>
  </si>
  <si>
    <r>
      <t>Плита объемная термоскрепленная 2000 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"Антекс"</t>
    </r>
  </si>
  <si>
    <t>Плиты объемные термоскрепленные "Антекс" (РВ: п/э)</t>
  </si>
  <si>
    <t>Плиты объемные термоскрепленные "Антекс" (РВ: п/э, х/б, п/ш)</t>
  </si>
  <si>
    <t>Плита теплоизоляционная льняная термоскрепленная "Антерм"</t>
  </si>
  <si>
    <r>
      <t>м</t>
    </r>
    <r>
      <rPr>
        <vertAlign val="superscript"/>
        <sz val="11"/>
        <rFont val="Times New Roman"/>
        <family val="1"/>
      </rPr>
      <t>3</t>
    </r>
  </si>
  <si>
    <t>18С110-319</t>
  </si>
  <si>
    <t>18С111-319</t>
  </si>
  <si>
    <t>18С112-319</t>
  </si>
  <si>
    <t>18С113-319</t>
  </si>
  <si>
    <t>18С115-319</t>
  </si>
  <si>
    <t>18С116-319</t>
  </si>
  <si>
    <t>18С117-319</t>
  </si>
  <si>
    <t>18С119-319</t>
  </si>
  <si>
    <t>18С114-319</t>
  </si>
  <si>
    <t>18С118-319</t>
  </si>
  <si>
    <t>18С120-319</t>
  </si>
  <si>
    <t>18С121-319</t>
  </si>
  <si>
    <t>18С122-319</t>
  </si>
  <si>
    <t>18С123-319</t>
  </si>
  <si>
    <t>18С124-319</t>
  </si>
  <si>
    <t>18С125-319</t>
  </si>
  <si>
    <t>18С126-319</t>
  </si>
  <si>
    <t>18С127-319</t>
  </si>
  <si>
    <t>18С128-319</t>
  </si>
  <si>
    <t>18С129-319</t>
  </si>
  <si>
    <t>18С130-319</t>
  </si>
  <si>
    <t>18С131-319</t>
  </si>
  <si>
    <t>18С132-319</t>
  </si>
  <si>
    <t>Наматрацник на молнии "АйДаСон" (топпер) 200х170х7</t>
  </si>
  <si>
    <t>Наматрацник на молнии "АйДаСон" (топпер) 200х150х7</t>
  </si>
  <si>
    <t>Наматрацник на молнии "АйДаСон" (топпер) 200х130х7</t>
  </si>
  <si>
    <t>Наматрацник на молнии "АйДаСон" (топпер) 195х170х7</t>
  </si>
  <si>
    <t>Наматрацник на молнии "АйДаСон" (топпер) 195х150х7</t>
  </si>
  <si>
    <t>Наматрацник на молнии "АйДаСон" (топпер) 195х130х7</t>
  </si>
  <si>
    <t>Наматрацник на молнии "АйДаСон" (топпер) 186х170х7</t>
  </si>
  <si>
    <t>Наматрацник на молнии "АйДаСон" (топпер) 186х150х7</t>
  </si>
  <si>
    <t>Наматрацник на молнии "АйДаСон" (топпер) 186х130х7</t>
  </si>
  <si>
    <t>18с153-319</t>
  </si>
  <si>
    <t>18с161-319</t>
  </si>
  <si>
    <t>18с162-319</t>
  </si>
  <si>
    <t>18с163-319</t>
  </si>
  <si>
    <t>18с135-319</t>
  </si>
  <si>
    <t>18с136-319</t>
  </si>
  <si>
    <t>18с166-319</t>
  </si>
  <si>
    <t>18с165-319</t>
  </si>
  <si>
    <t>18с164-319</t>
  </si>
  <si>
    <t xml:space="preserve">Белорусский государственный концерн по производству и реализации товаров лёгкой промышленности </t>
  </si>
  <si>
    <t>КОНЦЕРН «БЕЛЛЕГПРОМ»</t>
  </si>
  <si>
    <t>Наматрацник (тюфяк) 200х180х10</t>
  </si>
  <si>
    <t xml:space="preserve">Наматрацник (тюфяк) 200х170х10   </t>
  </si>
  <si>
    <t>Наматрацник (тюфяк) 200х160х10</t>
  </si>
  <si>
    <t xml:space="preserve">Наматрацник (тюфяк) 200х150х10 </t>
  </si>
  <si>
    <t xml:space="preserve">Наматрацник (тюфяк) 200х140х10   </t>
  </si>
  <si>
    <t>Наматрацник (тюфяк) 200х130х10</t>
  </si>
  <si>
    <t>Наматрацник (тюфяк) 200х120х10</t>
  </si>
  <si>
    <t>Наматрацник (тюфяк) 200х110х10</t>
  </si>
  <si>
    <t>Наматрацник (тюфяк) 200х100х10</t>
  </si>
  <si>
    <t xml:space="preserve">Наматрацник (тюфяк) 200х90х10 </t>
  </si>
  <si>
    <t xml:space="preserve">Наматрацник (тюфяк) 200х80х10  </t>
  </si>
  <si>
    <t xml:space="preserve">Наматрацник (тюфяк) 200х70х10 </t>
  </si>
  <si>
    <t xml:space="preserve">Наматрацник (тюфяк) 195х180х10  </t>
  </si>
  <si>
    <t>Наматрацник (тюфяк) 195х170х10</t>
  </si>
  <si>
    <t>Наматрацник (тюфяк) 195х160х10</t>
  </si>
  <si>
    <t>Наматрацник (тюфяк) 195х150х10</t>
  </si>
  <si>
    <t>Наматрацник (тюфяк) 195х140х10</t>
  </si>
  <si>
    <t>Наматрацник (тюфяк) 195х130х10</t>
  </si>
  <si>
    <t>Наматрацник (тюфяк) 195х120х10</t>
  </si>
  <si>
    <t>Наматрацник (тюфяк) 195х110х10</t>
  </si>
  <si>
    <t>Наматрацник (тюфяк) 195х100х10</t>
  </si>
  <si>
    <t>Наматрацник (тюфяк) 195х90х10</t>
  </si>
  <si>
    <t>Наматрацник (тюфяк) 195х80х10</t>
  </si>
  <si>
    <t>Наматрацник (тюфяк) 195х70х10</t>
  </si>
  <si>
    <t>Наматрацник (тюфяк) 186х180х10</t>
  </si>
  <si>
    <t>Наматрацник (тюфяк) 186х170х10</t>
  </si>
  <si>
    <t>Наматрацник (тюфяк) 186х160х10</t>
  </si>
  <si>
    <t>Наматрацник (тюфяк) 186х150х10</t>
  </si>
  <si>
    <t>Наматрацник (тюфяк) 186х140х10</t>
  </si>
  <si>
    <t>Наматрацник (тюфяк) 186х130х10</t>
  </si>
  <si>
    <t>Наматрацник (тюфяк) 186х120х10</t>
  </si>
  <si>
    <t>Наматрацник (тюфяк) 186х110х10</t>
  </si>
  <si>
    <t>Наматрацник (тюфяк) 186х100х10</t>
  </si>
  <si>
    <t>Наматрацник (тюфяк) 186х90х10</t>
  </si>
  <si>
    <t>Наматрацник (тюфяк) 186х80х10</t>
  </si>
  <si>
    <t>Наматрацник (тюфяк) 186х70х10</t>
  </si>
  <si>
    <t>Наматрацник (тюфяк) 140х60х10</t>
  </si>
  <si>
    <t>Наматрацник (тюфяк) 120х65х10</t>
  </si>
  <si>
    <t>19с59-319</t>
  </si>
  <si>
    <t>19с74-319</t>
  </si>
  <si>
    <t>19с26-319</t>
  </si>
  <si>
    <t>19с90-319</t>
  </si>
  <si>
    <t>19с25-319</t>
  </si>
  <si>
    <t>19с91-319</t>
  </si>
  <si>
    <t>19с60-319</t>
  </si>
  <si>
    <t>19с92-319</t>
  </si>
  <si>
    <t>19с75-319</t>
  </si>
  <si>
    <t>19с54-319</t>
  </si>
  <si>
    <t>19с53-319</t>
  </si>
  <si>
    <t>19с52-319</t>
  </si>
  <si>
    <t>19с47-319</t>
  </si>
  <si>
    <t>19с46-319</t>
  </si>
  <si>
    <t>19с45-319</t>
  </si>
  <si>
    <t>19с44-319</t>
  </si>
  <si>
    <t>19с22-319</t>
  </si>
  <si>
    <t>19с43-319</t>
  </si>
  <si>
    <t>19с21-319</t>
  </si>
  <si>
    <t>19с42-319</t>
  </si>
  <si>
    <t>19с41-319</t>
  </si>
  <si>
    <t>19с15-319</t>
  </si>
  <si>
    <t>19с93-319</t>
  </si>
  <si>
    <t>19с40-319</t>
  </si>
  <si>
    <t>19с39-319</t>
  </si>
  <si>
    <t>19с38-319</t>
  </si>
  <si>
    <t>19с37-319</t>
  </si>
  <si>
    <t>19с36-319</t>
  </si>
  <si>
    <t>19с35-319</t>
  </si>
  <si>
    <t>19с34-319</t>
  </si>
  <si>
    <t>19с33-319</t>
  </si>
  <si>
    <t>19с24-319</t>
  </si>
  <si>
    <t>19с32-319</t>
  </si>
  <si>
    <t>19с31-319</t>
  </si>
  <si>
    <t>19с23-319</t>
  </si>
  <si>
    <t>19с30-319</t>
  </si>
  <si>
    <t>19с63-319</t>
  </si>
  <si>
    <t>19с62-319</t>
  </si>
  <si>
    <t>Старая цена</t>
  </si>
  <si>
    <t>Коэф. повыш.</t>
  </si>
  <si>
    <t>,</t>
  </si>
  <si>
    <t xml:space="preserve">Салфетки влажные </t>
  </si>
  <si>
    <t>Салфетки влажные для обработки вымени коров (100 шт./уп.)</t>
  </si>
  <si>
    <t>Салфетки косметические влажные с антимикробным эффектомс содержанием спирта 70%  (100 шт./уп.)</t>
  </si>
  <si>
    <t xml:space="preserve">ведущий маркетолог Иванова Татьяна Алексеевна - 8(01644) 4-21-04 </t>
  </si>
  <si>
    <t>зам. дир. по коммерч. вопросам Сахацкий Алексей Васильевич - 8(01644)-6-68-14</t>
  </si>
  <si>
    <t>руб./кг.</t>
  </si>
  <si>
    <t>http://avpf.by         e-mail: avpf@avpf.by    osis@avpf.by  (снабжение)</t>
  </si>
  <si>
    <t>http://avpf.by         e-mail: osis@avpf.by  (снабжение) avpf@avpf.by (приемная)</t>
  </si>
  <si>
    <t>ПРЕЙСКУРАНТ №187</t>
  </si>
  <si>
    <t>(цены действуют с 09.08.2021 г.)</t>
  </si>
  <si>
    <t>ПРЕЙСКУРАНТ №187 (нетканые материалы)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</si>
</sst>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%"/>
    <numFmt numFmtId="192" formatCode="_-* #,##0.0\ _р_._-;\-* #,##0.0\ _р_._-;_-* &quot;-&quot;??\ _р_._-;_-@_-"/>
    <numFmt numFmtId="193" formatCode="_-* #,##0\ _р_._-;\-* #,##0\ _р_._-;_-* &quot;-&quot;??\ _р_._-;_-@_-"/>
    <numFmt numFmtId="194" formatCode="_-* #,##0.000\ _р_._-;\-* #,##0.000\ _р_._-;_-* &quot;-&quot;??\ _р_._-;_-@_-"/>
    <numFmt numFmtId="195" formatCode="_-* #,##0.0000\ _р_._-;\-* #,##0.0000\ _р_._-;_-* &quot;-&quot;??\ _р_._-;_-@_-"/>
    <numFmt numFmtId="196" formatCode="_-* #,##0.00000\ _р_._-;\-* #,##0.00000\ _р_._-;_-* &quot;-&quot;??\ _р_._-;_-@_-"/>
    <numFmt numFmtId="197" formatCode="[$€-2]\ ###,000_);[Red]\([$€-2]\ ###,000\)"/>
    <numFmt numFmtId="198" formatCode="[$-FC19]d\ mmmm\ yyyy\ &quot;г.&quot;"/>
    <numFmt numFmtId="199" formatCode="0.000"/>
    <numFmt numFmtId="200" formatCode="0.0"/>
    <numFmt numFmtId="201" formatCode="0.000%"/>
    <numFmt numFmtId="202" formatCode="#,##0.0"/>
    <numFmt numFmtId="203" formatCode="0.00000"/>
    <numFmt numFmtId="204" formatCode="0.0000"/>
    <numFmt numFmtId="205" formatCode="#,##0.000"/>
    <numFmt numFmtId="206" formatCode="0.000000000"/>
    <numFmt numFmtId="207" formatCode="0.0000000000"/>
    <numFmt numFmtId="208" formatCode="0.00000000"/>
    <numFmt numFmtId="209" formatCode="0.0000000"/>
    <numFmt numFmtId="210" formatCode="0.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u val="single"/>
      <sz val="28"/>
      <name val="Times New Roman"/>
      <family val="1"/>
    </font>
    <font>
      <b/>
      <i/>
      <sz val="12"/>
      <name val="Times New Roman"/>
      <family val="1"/>
    </font>
    <font>
      <b/>
      <u val="single"/>
      <sz val="24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222222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0" fontId="5" fillId="0" borderId="0" xfId="0" applyNumberFormat="1" applyFont="1" applyAlignment="1">
      <alignment/>
    </xf>
    <xf numFmtId="193" fontId="5" fillId="0" borderId="0" xfId="0" applyNumberFormat="1" applyFont="1" applyBorder="1" applyAlignment="1">
      <alignment shrinkToFi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8" fillId="33" borderId="12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1" fillId="33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93" fontId="8" fillId="0" borderId="0" xfId="6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33" borderId="14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1" fontId="8" fillId="0" borderId="0" xfId="60" applyNumberFormat="1" applyFont="1" applyFill="1" applyBorder="1" applyAlignment="1">
      <alignment horizontal="center" vertical="center"/>
    </xf>
    <xf numFmtId="193" fontId="8" fillId="0" borderId="0" xfId="60" applyNumberFormat="1" applyFont="1" applyFill="1" applyBorder="1" applyAlignment="1">
      <alignment vertical="center" wrapText="1"/>
    </xf>
    <xf numFmtId="193" fontId="8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" fontId="60" fillId="0" borderId="0" xfId="6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center" wrapText="1"/>
    </xf>
    <xf numFmtId="193" fontId="8" fillId="33" borderId="0" xfId="0" applyNumberFormat="1" applyFont="1" applyFill="1" applyBorder="1" applyAlignment="1">
      <alignment horizontal="center" vertical="center"/>
    </xf>
    <xf numFmtId="187" fontId="8" fillId="33" borderId="0" xfId="6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12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4" fillId="34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 horizontal="center" vertical="center" shrinkToFit="1"/>
    </xf>
    <xf numFmtId="4" fontId="8" fillId="33" borderId="20" xfId="0" applyNumberFormat="1" applyFont="1" applyFill="1" applyBorder="1" applyAlignment="1">
      <alignment horizontal="center" vertical="center" shrinkToFit="1"/>
    </xf>
    <xf numFmtId="3" fontId="8" fillId="33" borderId="13" xfId="0" applyNumberFormat="1" applyFont="1" applyFill="1" applyBorder="1" applyAlignment="1">
      <alignment horizontal="center" vertical="center" shrinkToFit="1"/>
    </xf>
    <xf numFmtId="4" fontId="8" fillId="33" borderId="21" xfId="0" applyNumberFormat="1" applyFont="1" applyFill="1" applyBorder="1" applyAlignment="1">
      <alignment horizontal="center" vertical="center" shrinkToFit="1"/>
    </xf>
    <xf numFmtId="193" fontId="8" fillId="33" borderId="13" xfId="0" applyNumberFormat="1" applyFont="1" applyFill="1" applyBorder="1" applyAlignment="1">
      <alignment horizontal="center" vertical="center" shrinkToFit="1"/>
    </xf>
    <xf numFmtId="193" fontId="8" fillId="33" borderId="13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4" fontId="8" fillId="33" borderId="22" xfId="0" applyNumberFormat="1" applyFont="1" applyFill="1" applyBorder="1" applyAlignment="1">
      <alignment horizontal="center" vertical="center" shrinkToFit="1"/>
    </xf>
    <xf numFmtId="3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2" fontId="8" fillId="33" borderId="20" xfId="0" applyNumberFormat="1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top" wrapText="1"/>
    </xf>
    <xf numFmtId="4" fontId="8" fillId="33" borderId="20" xfId="0" applyNumberFormat="1" applyFont="1" applyFill="1" applyBorder="1" applyAlignment="1">
      <alignment horizontal="center" vertical="top" wrapText="1"/>
    </xf>
    <xf numFmtId="3" fontId="8" fillId="33" borderId="13" xfId="0" applyNumberFormat="1" applyFont="1" applyFill="1" applyBorder="1" applyAlignment="1">
      <alignment horizontal="center" vertical="top" wrapText="1"/>
    </xf>
    <xf numFmtId="4" fontId="8" fillId="33" borderId="21" xfId="0" applyNumberFormat="1" applyFont="1" applyFill="1" applyBorder="1" applyAlignment="1">
      <alignment horizontal="center" vertical="top" wrapText="1"/>
    </xf>
    <xf numFmtId="193" fontId="8" fillId="33" borderId="15" xfId="0" applyNumberFormat="1" applyFont="1" applyFill="1" applyBorder="1" applyAlignment="1">
      <alignment horizontal="center" vertical="center"/>
    </xf>
    <xf numFmtId="4" fontId="8" fillId="33" borderId="22" xfId="0" applyNumberFormat="1" applyFont="1" applyFill="1" applyBorder="1" applyAlignment="1">
      <alignment horizontal="center" vertical="top" wrapText="1"/>
    </xf>
    <xf numFmtId="1" fontId="8" fillId="0" borderId="23" xfId="0" applyNumberFormat="1" applyFont="1" applyFill="1" applyBorder="1" applyAlignment="1">
      <alignment horizontal="center" vertical="top" wrapText="1"/>
    </xf>
    <xf numFmtId="1" fontId="8" fillId="0" borderId="24" xfId="0" applyNumberFormat="1" applyFont="1" applyFill="1" applyBorder="1" applyAlignment="1">
      <alignment horizontal="center" vertical="top" wrapText="1"/>
    </xf>
    <xf numFmtId="1" fontId="8" fillId="0" borderId="25" xfId="0" applyNumberFormat="1" applyFont="1" applyFill="1" applyBorder="1" applyAlignment="1">
      <alignment horizontal="center" vertical="top" wrapText="1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193" fontId="8" fillId="33" borderId="17" xfId="0" applyNumberFormat="1" applyFont="1" applyFill="1" applyBorder="1" applyAlignment="1">
      <alignment horizontal="center" vertical="center"/>
    </xf>
    <xf numFmtId="2" fontId="8" fillId="33" borderId="26" xfId="0" applyNumberFormat="1" applyFont="1" applyFill="1" applyBorder="1" applyAlignment="1">
      <alignment horizontal="center" vertical="center"/>
    </xf>
    <xf numFmtId="2" fontId="8" fillId="33" borderId="27" xfId="0" applyNumberFormat="1" applyFont="1" applyFill="1" applyBorder="1" applyAlignment="1">
      <alignment horizontal="center" vertical="center"/>
    </xf>
    <xf numFmtId="193" fontId="8" fillId="33" borderId="10" xfId="60" applyNumberFormat="1" applyFont="1" applyFill="1" applyBorder="1" applyAlignment="1">
      <alignment horizontal="center" vertical="center" shrinkToFit="1"/>
    </xf>
    <xf numFmtId="193" fontId="8" fillId="33" borderId="13" xfId="60" applyNumberFormat="1" applyFont="1" applyFill="1" applyBorder="1" applyAlignment="1">
      <alignment horizontal="center" vertical="center" shrinkToFit="1"/>
    </xf>
    <xf numFmtId="193" fontId="8" fillId="33" borderId="28" xfId="60" applyNumberFormat="1" applyFont="1" applyFill="1" applyBorder="1" applyAlignment="1">
      <alignment horizontal="center" vertical="center" shrinkToFit="1"/>
    </xf>
    <xf numFmtId="2" fontId="8" fillId="0" borderId="27" xfId="0" applyNumberFormat="1" applyFont="1" applyBorder="1" applyAlignment="1">
      <alignment horizontal="center" vertical="center"/>
    </xf>
    <xf numFmtId="193" fontId="8" fillId="33" borderId="17" xfId="60" applyNumberFormat="1" applyFont="1" applyFill="1" applyBorder="1" applyAlignment="1">
      <alignment horizontal="center"/>
    </xf>
    <xf numFmtId="193" fontId="8" fillId="33" borderId="13" xfId="60" applyNumberFormat="1" applyFont="1" applyFill="1" applyBorder="1" applyAlignment="1">
      <alignment horizontal="center"/>
    </xf>
    <xf numFmtId="193" fontId="8" fillId="33" borderId="15" xfId="60" applyNumberFormat="1" applyFont="1" applyFill="1" applyBorder="1" applyAlignment="1">
      <alignment horizontal="center"/>
    </xf>
    <xf numFmtId="193" fontId="8" fillId="33" borderId="13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193" fontId="8" fillId="33" borderId="17" xfId="60" applyNumberFormat="1" applyFont="1" applyFill="1" applyBorder="1" applyAlignment="1">
      <alignment horizontal="center" vertical="center" shrinkToFit="1"/>
    </xf>
    <xf numFmtId="193" fontId="8" fillId="33" borderId="15" xfId="60" applyNumberFormat="1" applyFont="1" applyFill="1" applyBorder="1" applyAlignment="1">
      <alignment horizontal="center" vertical="center" shrinkToFit="1"/>
    </xf>
    <xf numFmtId="193" fontId="8" fillId="33" borderId="23" xfId="0" applyNumberFormat="1" applyFont="1" applyFill="1" applyBorder="1" applyAlignment="1">
      <alignment horizontal="center" vertical="center"/>
    </xf>
    <xf numFmtId="193" fontId="8" fillId="33" borderId="25" xfId="0" applyNumberFormat="1" applyFont="1" applyFill="1" applyBorder="1" applyAlignment="1">
      <alignment horizontal="center" vertical="center"/>
    </xf>
    <xf numFmtId="193" fontId="8" fillId="33" borderId="23" xfId="60" applyNumberFormat="1" applyFont="1" applyFill="1" applyBorder="1" applyAlignment="1">
      <alignment horizontal="center" vertical="center" shrinkToFit="1"/>
    </xf>
    <xf numFmtId="193" fontId="8" fillId="33" borderId="25" xfId="60" applyNumberFormat="1" applyFont="1" applyFill="1" applyBorder="1" applyAlignment="1">
      <alignment horizontal="center" vertical="center" shrinkToFit="1"/>
    </xf>
    <xf numFmtId="193" fontId="8" fillId="33" borderId="29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 wrapText="1"/>
    </xf>
    <xf numFmtId="193" fontId="8" fillId="33" borderId="29" xfId="6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3" xfId="0" applyNumberFormat="1" applyFont="1" applyFill="1" applyBorder="1" applyAlignment="1">
      <alignment horizontal="center" vertical="top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vertical="center" wrapText="1"/>
    </xf>
    <xf numFmtId="0" fontId="4" fillId="34" borderId="33" xfId="0" applyFont="1" applyFill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2" fontId="8" fillId="0" borderId="36" xfId="0" applyNumberFormat="1" applyFont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top" wrapText="1"/>
    </xf>
    <xf numFmtId="0" fontId="8" fillId="33" borderId="37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60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33" borderId="36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shrinkToFit="1"/>
    </xf>
    <xf numFmtId="2" fontId="8" fillId="33" borderId="12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top" wrapText="1"/>
    </xf>
    <xf numFmtId="2" fontId="8" fillId="33" borderId="34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8" fillId="33" borderId="37" xfId="0" applyFont="1" applyFill="1" applyBorder="1" applyAlignment="1">
      <alignment horizontal="left" vertical="top" wrapText="1"/>
    </xf>
    <xf numFmtId="0" fontId="8" fillId="33" borderId="37" xfId="0" applyFont="1" applyFill="1" applyBorder="1" applyAlignment="1">
      <alignment horizontal="center" vertical="top" wrapText="1"/>
    </xf>
    <xf numFmtId="0" fontId="8" fillId="33" borderId="35" xfId="0" applyFont="1" applyFill="1" applyBorder="1" applyAlignment="1">
      <alignment horizontal="left" vertical="top" wrapText="1"/>
    </xf>
    <xf numFmtId="0" fontId="8" fillId="33" borderId="35" xfId="0" applyFont="1" applyFill="1" applyBorder="1" applyAlignment="1">
      <alignment horizontal="center" vertical="top" wrapText="1"/>
    </xf>
    <xf numFmtId="2" fontId="8" fillId="0" borderId="37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top" wrapText="1"/>
    </xf>
    <xf numFmtId="2" fontId="8" fillId="0" borderId="35" xfId="0" applyNumberFormat="1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/>
    </xf>
    <xf numFmtId="0" fontId="8" fillId="33" borderId="37" xfId="0" applyFont="1" applyFill="1" applyBorder="1" applyAlignment="1">
      <alignment horizontal="center"/>
    </xf>
    <xf numFmtId="0" fontId="8" fillId="33" borderId="35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/>
    </xf>
    <xf numFmtId="0" fontId="8" fillId="33" borderId="3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top" wrapText="1"/>
    </xf>
    <xf numFmtId="4" fontId="8" fillId="0" borderId="37" xfId="0" applyNumberFormat="1" applyFont="1" applyFill="1" applyBorder="1" applyAlignment="1">
      <alignment horizontal="center" vertical="top" wrapText="1"/>
    </xf>
    <xf numFmtId="0" fontId="8" fillId="33" borderId="35" xfId="0" applyFont="1" applyFill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left" vertical="top" wrapText="1"/>
    </xf>
    <xf numFmtId="4" fontId="8" fillId="0" borderId="35" xfId="0" applyNumberFormat="1" applyFont="1" applyFill="1" applyBorder="1" applyAlignment="1">
      <alignment horizontal="center" vertical="top" wrapText="1"/>
    </xf>
    <xf numFmtId="2" fontId="8" fillId="33" borderId="35" xfId="0" applyNumberFormat="1" applyFont="1" applyFill="1" applyBorder="1" applyAlignment="1">
      <alignment horizontal="center" vertical="top" wrapText="1"/>
    </xf>
    <xf numFmtId="0" fontId="8" fillId="0" borderId="3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8" fillId="33" borderId="37" xfId="0" applyFont="1" applyFill="1" applyBorder="1" applyAlignment="1">
      <alignment horizontal="center" vertical="center"/>
    </xf>
    <xf numFmtId="187" fontId="8" fillId="33" borderId="12" xfId="0" applyNumberFormat="1" applyFont="1" applyFill="1" applyBorder="1" applyAlignment="1">
      <alignment horizontal="center" vertical="center"/>
    </xf>
    <xf numFmtId="187" fontId="8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200" fontId="5" fillId="33" borderId="0" xfId="0" applyNumberFormat="1" applyFont="1" applyFill="1" applyAlignment="1">
      <alignment/>
    </xf>
    <xf numFmtId="200" fontId="5" fillId="0" borderId="0" xfId="0" applyNumberFormat="1" applyFont="1" applyAlignment="1">
      <alignment/>
    </xf>
    <xf numFmtId="0" fontId="8" fillId="0" borderId="12" xfId="0" applyFont="1" applyFill="1" applyBorder="1" applyAlignment="1">
      <alignment/>
    </xf>
    <xf numFmtId="0" fontId="60" fillId="0" borderId="12" xfId="0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2" fontId="8" fillId="0" borderId="3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37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8" fillId="33" borderId="41" xfId="0" applyFont="1" applyFill="1" applyBorder="1" applyAlignment="1">
      <alignment horizontal="left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top" wrapText="1"/>
    </xf>
    <xf numFmtId="187" fontId="8" fillId="0" borderId="41" xfId="0" applyNumberFormat="1" applyFont="1" applyFill="1" applyBorder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 shrinkToFit="1"/>
    </xf>
    <xf numFmtId="0" fontId="62" fillId="0" borderId="42" xfId="0" applyFont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8" fillId="0" borderId="43" xfId="0" applyFont="1" applyFill="1" applyBorder="1" applyAlignment="1">
      <alignment/>
    </xf>
    <xf numFmtId="0" fontId="8" fillId="0" borderId="4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/>
    </xf>
    <xf numFmtId="2" fontId="8" fillId="0" borderId="43" xfId="0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187" fontId="8" fillId="33" borderId="14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187" fontId="8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43" xfId="0" applyFont="1" applyBorder="1" applyAlignment="1">
      <alignment/>
    </xf>
    <xf numFmtId="0" fontId="8" fillId="33" borderId="43" xfId="0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/>
    </xf>
    <xf numFmtId="2" fontId="63" fillId="0" borderId="32" xfId="0" applyNumberFormat="1" applyFont="1" applyBorder="1" applyAlignment="1">
      <alignment horizontal="center" vertical="center"/>
    </xf>
    <xf numFmtId="2" fontId="63" fillId="33" borderId="32" xfId="0" applyNumberFormat="1" applyFont="1" applyFill="1" applyBorder="1" applyAlignment="1">
      <alignment horizontal="center" vertical="center"/>
    </xf>
    <xf numFmtId="2" fontId="8" fillId="36" borderId="35" xfId="0" applyNumberFormat="1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9" fillId="33" borderId="4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4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33" borderId="4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9" fillId="33" borderId="19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33" borderId="46" xfId="0" applyFont="1" applyFill="1" applyBorder="1" applyAlignment="1">
      <alignment horizontal="center" vertical="top" wrapText="1"/>
    </xf>
    <xf numFmtId="0" fontId="9" fillId="33" borderId="43" xfId="0" applyFont="1" applyFill="1" applyBorder="1" applyAlignment="1">
      <alignment horizontal="center" vertical="top" wrapText="1"/>
    </xf>
    <xf numFmtId="0" fontId="9" fillId="33" borderId="44" xfId="0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47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4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33" borderId="46" xfId="0" applyFont="1" applyFill="1" applyBorder="1" applyAlignment="1">
      <alignment horizontal="center"/>
    </xf>
    <xf numFmtId="0" fontId="18" fillId="33" borderId="43" xfId="0" applyFont="1" applyFill="1" applyBorder="1" applyAlignment="1">
      <alignment horizontal="center"/>
    </xf>
    <xf numFmtId="0" fontId="18" fillId="33" borderId="44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49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81"/>
  <sheetViews>
    <sheetView view="pageBreakPreview" zoomScale="60" zoomScalePageLayoutView="0" workbookViewId="0" topLeftCell="A1">
      <selection activeCell="B6" sqref="B6:I155"/>
    </sheetView>
  </sheetViews>
  <sheetFormatPr defaultColWidth="9.00390625" defaultRowHeight="12.75"/>
  <cols>
    <col min="1" max="1" width="2.375" style="1" customWidth="1"/>
    <col min="2" max="2" width="5.125" style="1" customWidth="1"/>
    <col min="3" max="3" width="56.125" style="1" customWidth="1"/>
    <col min="4" max="4" width="11.625" style="1" customWidth="1"/>
    <col min="5" max="5" width="7.875" style="1" customWidth="1"/>
    <col min="6" max="7" width="13.375" style="1" customWidth="1"/>
    <col min="8" max="8" width="13.875" style="1" customWidth="1"/>
    <col min="9" max="9" width="13.375" style="1" customWidth="1"/>
    <col min="10" max="16384" width="9.125" style="1" customWidth="1"/>
  </cols>
  <sheetData>
    <row r="2" spans="2:9" ht="21.75" customHeight="1">
      <c r="B2" s="91"/>
      <c r="C2" s="91"/>
      <c r="D2" s="307" t="s">
        <v>288</v>
      </c>
      <c r="E2" s="307"/>
      <c r="F2" s="307"/>
      <c r="G2" s="307"/>
      <c r="H2" s="307"/>
      <c r="I2" s="307"/>
    </row>
    <row r="3" spans="2:9" ht="14.25">
      <c r="B3" s="12"/>
      <c r="C3" s="12"/>
      <c r="D3" s="308" t="s">
        <v>287</v>
      </c>
      <c r="E3" s="308"/>
      <c r="F3" s="308"/>
      <c r="G3" s="308"/>
      <c r="H3" s="308"/>
      <c r="I3" s="308"/>
    </row>
    <row r="4" spans="2:9" ht="14.25">
      <c r="B4" s="12"/>
      <c r="C4" s="12"/>
      <c r="D4" s="295" t="s">
        <v>289</v>
      </c>
      <c r="E4" s="295"/>
      <c r="F4" s="295"/>
      <c r="G4" s="295"/>
      <c r="H4" s="295"/>
      <c r="I4" s="295"/>
    </row>
    <row r="5" spans="2:9" ht="15.75">
      <c r="B5" s="12"/>
      <c r="C5" s="149"/>
      <c r="D5" s="295" t="s">
        <v>290</v>
      </c>
      <c r="E5" s="295"/>
      <c r="F5" s="295"/>
      <c r="G5" s="295"/>
      <c r="H5" s="295"/>
      <c r="I5" s="295"/>
    </row>
    <row r="6" spans="2:9" ht="14.25" customHeight="1">
      <c r="B6" s="309" t="s">
        <v>0</v>
      </c>
      <c r="C6" s="309"/>
      <c r="D6" s="309"/>
      <c r="E6" s="309"/>
      <c r="F6" s="309"/>
      <c r="G6" s="309"/>
      <c r="H6" s="309"/>
      <c r="I6" s="309"/>
    </row>
    <row r="7" spans="2:9" ht="27" customHeight="1">
      <c r="B7" s="309"/>
      <c r="C7" s="309"/>
      <c r="D7" s="309"/>
      <c r="E7" s="309"/>
      <c r="F7" s="309"/>
      <c r="G7" s="309"/>
      <c r="H7" s="309"/>
      <c r="I7" s="309"/>
    </row>
    <row r="8" spans="2:9" ht="20.25" customHeight="1">
      <c r="B8" s="310" t="s">
        <v>286</v>
      </c>
      <c r="C8" s="310"/>
      <c r="D8" s="310"/>
      <c r="E8" s="310"/>
      <c r="F8" s="310"/>
      <c r="G8" s="310"/>
      <c r="H8" s="310"/>
      <c r="I8" s="310"/>
    </row>
    <row r="9" spans="2:9" ht="20.25" customHeight="1">
      <c r="B9" s="310"/>
      <c r="C9" s="310"/>
      <c r="D9" s="310"/>
      <c r="E9" s="310"/>
      <c r="F9" s="310"/>
      <c r="G9" s="310"/>
      <c r="H9" s="310"/>
      <c r="I9" s="310"/>
    </row>
    <row r="10" spans="2:9" ht="19.5">
      <c r="B10" s="305" t="s">
        <v>37</v>
      </c>
      <c r="C10" s="305"/>
      <c r="D10" s="305"/>
      <c r="E10" s="305"/>
      <c r="F10" s="305"/>
      <c r="G10" s="305"/>
      <c r="H10" s="305"/>
      <c r="I10" s="305"/>
    </row>
    <row r="11" spans="2:9" ht="19.5">
      <c r="B11" s="39"/>
      <c r="C11" s="306" t="s">
        <v>292</v>
      </c>
      <c r="D11" s="306"/>
      <c r="E11" s="306"/>
      <c r="F11" s="306"/>
      <c r="G11" s="306"/>
      <c r="H11" s="306"/>
      <c r="I11" s="306"/>
    </row>
    <row r="12" spans="2:9" ht="12.75" customHeight="1">
      <c r="B12" s="300" t="s">
        <v>278</v>
      </c>
      <c r="C12" s="300"/>
      <c r="D12" s="300"/>
      <c r="E12" s="300"/>
      <c r="F12" s="300"/>
      <c r="G12" s="300"/>
      <c r="H12" s="300"/>
      <c r="I12" s="300"/>
    </row>
    <row r="13" spans="2:9" s="5" customFormat="1" ht="30" customHeight="1">
      <c r="B13" s="300"/>
      <c r="C13" s="300"/>
      <c r="D13" s="300"/>
      <c r="E13" s="300"/>
      <c r="F13" s="300"/>
      <c r="G13" s="300"/>
      <c r="H13" s="300"/>
      <c r="I13" s="300"/>
    </row>
    <row r="14" spans="2:9" ht="22.5" customHeight="1">
      <c r="B14" s="4"/>
      <c r="C14" s="4"/>
      <c r="D14" s="301" t="s">
        <v>291</v>
      </c>
      <c r="E14" s="301"/>
      <c r="F14" s="301"/>
      <c r="G14" s="301"/>
      <c r="H14" s="301"/>
      <c r="I14" s="301"/>
    </row>
    <row r="15" spans="2:9" ht="15.75" thickBot="1">
      <c r="B15" s="5"/>
      <c r="C15" s="5"/>
      <c r="D15" s="302" t="s">
        <v>279</v>
      </c>
      <c r="E15" s="302"/>
      <c r="F15" s="302"/>
      <c r="G15" s="302"/>
      <c r="H15" s="302"/>
      <c r="I15" s="302"/>
    </row>
    <row r="16" spans="2:10" s="10" customFormat="1" ht="52.5" customHeight="1">
      <c r="B16" s="14" t="s">
        <v>1</v>
      </c>
      <c r="C16" s="15" t="s">
        <v>2</v>
      </c>
      <c r="D16" s="16" t="s">
        <v>3</v>
      </c>
      <c r="E16" s="15" t="s">
        <v>28</v>
      </c>
      <c r="F16" s="51" t="s">
        <v>36</v>
      </c>
      <c r="G16" s="51" t="s">
        <v>36</v>
      </c>
      <c r="H16" s="92" t="s">
        <v>25</v>
      </c>
      <c r="I16" s="92" t="s">
        <v>25</v>
      </c>
      <c r="J16" s="89"/>
    </row>
    <row r="17" spans="2:11" s="8" customFormat="1" ht="15" customHeight="1" thickBot="1">
      <c r="B17" s="290" t="s">
        <v>270</v>
      </c>
      <c r="C17" s="291"/>
      <c r="D17" s="291"/>
      <c r="E17" s="291"/>
      <c r="F17" s="291"/>
      <c r="G17" s="291"/>
      <c r="H17" s="291"/>
      <c r="I17" s="303"/>
      <c r="J17" s="304"/>
      <c r="K17" s="304"/>
    </row>
    <row r="18" spans="2:11" s="8" customFormat="1" ht="15" customHeight="1">
      <c r="B18" s="54">
        <v>1</v>
      </c>
      <c r="C18" s="28" t="s">
        <v>209</v>
      </c>
      <c r="D18" s="55" t="s">
        <v>210</v>
      </c>
      <c r="E18" s="56" t="s">
        <v>29</v>
      </c>
      <c r="F18" s="97">
        <v>269000</v>
      </c>
      <c r="G18" s="98">
        <f>F18/10000</f>
        <v>26.9</v>
      </c>
      <c r="H18" s="105">
        <f>F18*1.055</f>
        <v>283795</v>
      </c>
      <c r="I18" s="108">
        <f>H18/10000</f>
        <v>28.3795</v>
      </c>
      <c r="J18" s="304"/>
      <c r="K18" s="304"/>
    </row>
    <row r="19" spans="2:9" s="8" customFormat="1" ht="15" customHeight="1">
      <c r="B19" s="30">
        <v>2</v>
      </c>
      <c r="C19" s="20" t="s">
        <v>211</v>
      </c>
      <c r="D19" s="25" t="s">
        <v>212</v>
      </c>
      <c r="E19" s="26" t="s">
        <v>29</v>
      </c>
      <c r="F19" s="99">
        <v>252600</v>
      </c>
      <c r="G19" s="100">
        <f aca="true" t="shared" si="0" ref="G19:G57">F19/10000</f>
        <v>25.26</v>
      </c>
      <c r="H19" s="106">
        <f aca="true" t="shared" si="1" ref="H19:H56">F19*1.055</f>
        <v>266493</v>
      </c>
      <c r="I19" s="109">
        <f aca="true" t="shared" si="2" ref="I19:I57">H19/10000</f>
        <v>26.6493</v>
      </c>
    </row>
    <row r="20" spans="2:9" s="8" customFormat="1" ht="15" customHeight="1">
      <c r="B20" s="30">
        <v>3</v>
      </c>
      <c r="C20" s="20" t="s">
        <v>240</v>
      </c>
      <c r="D20" s="25" t="s">
        <v>113</v>
      </c>
      <c r="E20" s="26" t="s">
        <v>29</v>
      </c>
      <c r="F20" s="99">
        <v>497200</v>
      </c>
      <c r="G20" s="100">
        <f t="shared" si="0"/>
        <v>49.72</v>
      </c>
      <c r="H20" s="106">
        <f t="shared" si="1"/>
        <v>524546</v>
      </c>
      <c r="I20" s="109">
        <f t="shared" si="2"/>
        <v>52.4546</v>
      </c>
    </row>
    <row r="21" spans="2:9" s="8" customFormat="1" ht="15" customHeight="1">
      <c r="B21" s="30">
        <v>4</v>
      </c>
      <c r="C21" s="20" t="s">
        <v>213</v>
      </c>
      <c r="D21" s="25" t="s">
        <v>150</v>
      </c>
      <c r="E21" s="26" t="s">
        <v>29</v>
      </c>
      <c r="F21" s="99">
        <v>450500</v>
      </c>
      <c r="G21" s="100">
        <f t="shared" si="0"/>
        <v>45.05</v>
      </c>
      <c r="H21" s="106">
        <f t="shared" si="1"/>
        <v>475277.5</v>
      </c>
      <c r="I21" s="109">
        <f t="shared" si="2"/>
        <v>47.52775</v>
      </c>
    </row>
    <row r="22" spans="2:9" s="8" customFormat="1" ht="15" customHeight="1">
      <c r="B22" s="30">
        <v>5</v>
      </c>
      <c r="C22" s="20" t="s">
        <v>241</v>
      </c>
      <c r="D22" s="25" t="s">
        <v>148</v>
      </c>
      <c r="E22" s="26" t="s">
        <v>29</v>
      </c>
      <c r="F22" s="99">
        <v>428000</v>
      </c>
      <c r="G22" s="100">
        <f t="shared" si="0"/>
        <v>42.8</v>
      </c>
      <c r="H22" s="106">
        <f t="shared" si="1"/>
        <v>451540</v>
      </c>
      <c r="I22" s="109">
        <f t="shared" si="2"/>
        <v>45.154</v>
      </c>
    </row>
    <row r="23" spans="2:17" s="8" customFormat="1" ht="15" customHeight="1">
      <c r="B23" s="30">
        <v>6</v>
      </c>
      <c r="C23" s="20" t="s">
        <v>215</v>
      </c>
      <c r="D23" s="25" t="s">
        <v>153</v>
      </c>
      <c r="E23" s="26" t="s">
        <v>29</v>
      </c>
      <c r="F23" s="99">
        <v>369100</v>
      </c>
      <c r="G23" s="100">
        <f t="shared" si="0"/>
        <v>36.91</v>
      </c>
      <c r="H23" s="106">
        <f t="shared" si="1"/>
        <v>389400.5</v>
      </c>
      <c r="I23" s="109">
        <f t="shared" si="2"/>
        <v>38.94005</v>
      </c>
      <c r="J23" s="295"/>
      <c r="K23" s="295"/>
      <c r="L23" s="295"/>
      <c r="M23" s="295"/>
      <c r="N23" s="295"/>
      <c r="O23" s="295"/>
      <c r="P23" s="295"/>
      <c r="Q23" s="295"/>
    </row>
    <row r="24" spans="2:17" s="8" customFormat="1" ht="15" customHeight="1">
      <c r="B24" s="30">
        <v>7</v>
      </c>
      <c r="C24" s="20" t="s">
        <v>216</v>
      </c>
      <c r="D24" s="25" t="s">
        <v>169</v>
      </c>
      <c r="E24" s="26" t="s">
        <v>29</v>
      </c>
      <c r="F24" s="99">
        <v>348300</v>
      </c>
      <c r="G24" s="100">
        <f t="shared" si="0"/>
        <v>34.83</v>
      </c>
      <c r="H24" s="106">
        <f t="shared" si="1"/>
        <v>367456.5</v>
      </c>
      <c r="I24" s="109">
        <f t="shared" si="2"/>
        <v>36.74565</v>
      </c>
      <c r="J24" s="11"/>
      <c r="K24" s="11"/>
      <c r="L24" s="11"/>
      <c r="M24" s="11"/>
      <c r="N24" s="11"/>
      <c r="O24" s="11"/>
      <c r="P24" s="11"/>
      <c r="Q24" s="11"/>
    </row>
    <row r="25" spans="2:17" s="8" customFormat="1" ht="15" customHeight="1">
      <c r="B25" s="30">
        <v>8</v>
      </c>
      <c r="C25" s="20" t="s">
        <v>217</v>
      </c>
      <c r="D25" s="25" t="s">
        <v>154</v>
      </c>
      <c r="E25" s="26" t="s">
        <v>29</v>
      </c>
      <c r="F25" s="99">
        <v>327400</v>
      </c>
      <c r="G25" s="100">
        <f t="shared" si="0"/>
        <v>32.74</v>
      </c>
      <c r="H25" s="106">
        <f t="shared" si="1"/>
        <v>345407</v>
      </c>
      <c r="I25" s="109">
        <f t="shared" si="2"/>
        <v>34.5407</v>
      </c>
      <c r="J25" s="295" t="s">
        <v>27</v>
      </c>
      <c r="K25" s="295"/>
      <c r="L25" s="295"/>
      <c r="M25" s="295"/>
      <c r="N25" s="295"/>
      <c r="O25" s="295"/>
      <c r="P25" s="295"/>
      <c r="Q25" s="295"/>
    </row>
    <row r="26" spans="2:17" s="8" customFormat="1" ht="15" customHeight="1">
      <c r="B26" s="30">
        <v>9</v>
      </c>
      <c r="C26" s="20" t="s">
        <v>218</v>
      </c>
      <c r="D26" s="25" t="s">
        <v>114</v>
      </c>
      <c r="E26" s="26" t="s">
        <v>29</v>
      </c>
      <c r="F26" s="99">
        <v>305500</v>
      </c>
      <c r="G26" s="100">
        <f t="shared" si="0"/>
        <v>30.55</v>
      </c>
      <c r="H26" s="106">
        <f t="shared" si="1"/>
        <v>322302.5</v>
      </c>
      <c r="I26" s="109">
        <f t="shared" si="2"/>
        <v>32.23025</v>
      </c>
      <c r="J26" s="295"/>
      <c r="K26" s="295"/>
      <c r="L26" s="295"/>
      <c r="M26" s="295"/>
      <c r="N26" s="295"/>
      <c r="O26" s="295"/>
      <c r="P26" s="295"/>
      <c r="Q26" s="295"/>
    </row>
    <row r="27" spans="2:17" ht="15" customHeight="1">
      <c r="B27" s="30">
        <v>10</v>
      </c>
      <c r="C27" s="20" t="s">
        <v>219</v>
      </c>
      <c r="D27" s="25" t="s">
        <v>151</v>
      </c>
      <c r="E27" s="26" t="s">
        <v>29</v>
      </c>
      <c r="F27" s="99">
        <v>281800</v>
      </c>
      <c r="G27" s="100">
        <f t="shared" si="0"/>
        <v>28.18</v>
      </c>
      <c r="H27" s="106">
        <f t="shared" si="1"/>
        <v>297299</v>
      </c>
      <c r="I27" s="109">
        <f t="shared" si="2"/>
        <v>29.7299</v>
      </c>
      <c r="J27" s="12"/>
      <c r="K27" s="12"/>
      <c r="L27" s="12"/>
      <c r="M27" s="12"/>
      <c r="N27" s="12"/>
      <c r="O27" s="12"/>
      <c r="P27" s="13"/>
      <c r="Q27" s="13"/>
    </row>
    <row r="28" spans="2:17" ht="15" customHeight="1">
      <c r="B28" s="30">
        <v>11</v>
      </c>
      <c r="C28" s="20" t="s">
        <v>250</v>
      </c>
      <c r="D28" s="25" t="s">
        <v>251</v>
      </c>
      <c r="E28" s="26" t="s">
        <v>29</v>
      </c>
      <c r="F28" s="99">
        <v>264400</v>
      </c>
      <c r="G28" s="100">
        <f t="shared" si="0"/>
        <v>26.44</v>
      </c>
      <c r="H28" s="106">
        <f t="shared" si="1"/>
        <v>278942</v>
      </c>
      <c r="I28" s="109">
        <f t="shared" si="2"/>
        <v>27.8942</v>
      </c>
      <c r="J28" s="12"/>
      <c r="K28" s="12"/>
      <c r="L28" s="12"/>
      <c r="M28" s="12"/>
      <c r="N28" s="12"/>
      <c r="O28" s="12"/>
      <c r="P28" s="13"/>
      <c r="Q28" s="13"/>
    </row>
    <row r="29" spans="2:9" ht="15" customHeight="1">
      <c r="B29" s="30">
        <v>12</v>
      </c>
      <c r="C29" s="20" t="s">
        <v>242</v>
      </c>
      <c r="D29" s="25" t="s">
        <v>149</v>
      </c>
      <c r="E29" s="26" t="s">
        <v>29</v>
      </c>
      <c r="F29" s="99">
        <v>247200</v>
      </c>
      <c r="G29" s="100">
        <f t="shared" si="0"/>
        <v>24.72</v>
      </c>
      <c r="H29" s="106">
        <f t="shared" si="1"/>
        <v>260795.99999999997</v>
      </c>
      <c r="I29" s="109">
        <f t="shared" si="2"/>
        <v>26.079599999999996</v>
      </c>
    </row>
    <row r="30" spans="2:9" ht="15" customHeight="1">
      <c r="B30" s="30">
        <v>13</v>
      </c>
      <c r="C30" s="20" t="s">
        <v>220</v>
      </c>
      <c r="D30" s="25" t="s">
        <v>152</v>
      </c>
      <c r="E30" s="26" t="s">
        <v>29</v>
      </c>
      <c r="F30" s="99">
        <v>221300</v>
      </c>
      <c r="G30" s="100">
        <f t="shared" si="0"/>
        <v>22.13</v>
      </c>
      <c r="H30" s="106">
        <f t="shared" si="1"/>
        <v>233471.5</v>
      </c>
      <c r="I30" s="109">
        <f t="shared" si="2"/>
        <v>23.34715</v>
      </c>
    </row>
    <row r="31" spans="2:9" ht="15" customHeight="1">
      <c r="B31" s="30">
        <v>14</v>
      </c>
      <c r="C31" s="20" t="s">
        <v>221</v>
      </c>
      <c r="D31" s="25" t="s">
        <v>196</v>
      </c>
      <c r="E31" s="26" t="s">
        <v>29</v>
      </c>
      <c r="F31" s="101">
        <v>210100</v>
      </c>
      <c r="G31" s="100">
        <f t="shared" si="0"/>
        <v>21.01</v>
      </c>
      <c r="H31" s="106">
        <f t="shared" si="1"/>
        <v>221655.5</v>
      </c>
      <c r="I31" s="109">
        <f t="shared" si="2"/>
        <v>22.16555</v>
      </c>
    </row>
    <row r="32" spans="2:9" ht="15" customHeight="1">
      <c r="B32" s="30">
        <v>15</v>
      </c>
      <c r="C32" s="20" t="s">
        <v>222</v>
      </c>
      <c r="D32" s="17" t="s">
        <v>4</v>
      </c>
      <c r="E32" s="18" t="s">
        <v>29</v>
      </c>
      <c r="F32" s="101">
        <v>493100</v>
      </c>
      <c r="G32" s="100">
        <f t="shared" si="0"/>
        <v>49.31</v>
      </c>
      <c r="H32" s="106">
        <f t="shared" si="1"/>
        <v>520220.49999999994</v>
      </c>
      <c r="I32" s="109">
        <f t="shared" si="2"/>
        <v>52.02204999999999</v>
      </c>
    </row>
    <row r="33" spans="2:9" ht="15" customHeight="1">
      <c r="B33" s="30">
        <v>16</v>
      </c>
      <c r="C33" s="20" t="s">
        <v>243</v>
      </c>
      <c r="D33" s="17" t="s">
        <v>26</v>
      </c>
      <c r="E33" s="18" t="s">
        <v>29</v>
      </c>
      <c r="F33" s="101">
        <v>435200</v>
      </c>
      <c r="G33" s="100">
        <f t="shared" si="0"/>
        <v>43.52</v>
      </c>
      <c r="H33" s="106">
        <f t="shared" si="1"/>
        <v>459136</v>
      </c>
      <c r="I33" s="109">
        <f t="shared" si="2"/>
        <v>45.9136</v>
      </c>
    </row>
    <row r="34" spans="2:9" ht="15" customHeight="1">
      <c r="B34" s="30">
        <v>17</v>
      </c>
      <c r="C34" s="20" t="s">
        <v>244</v>
      </c>
      <c r="D34" s="17" t="s">
        <v>5</v>
      </c>
      <c r="E34" s="18" t="s">
        <v>29</v>
      </c>
      <c r="F34" s="101">
        <v>379600</v>
      </c>
      <c r="G34" s="100">
        <f t="shared" si="0"/>
        <v>37.96</v>
      </c>
      <c r="H34" s="106">
        <f t="shared" si="1"/>
        <v>400478</v>
      </c>
      <c r="I34" s="109">
        <f t="shared" si="2"/>
        <v>40.0478</v>
      </c>
    </row>
    <row r="35" spans="2:9" ht="15" customHeight="1">
      <c r="B35" s="30">
        <v>18</v>
      </c>
      <c r="C35" s="20" t="s">
        <v>223</v>
      </c>
      <c r="D35" s="17" t="s">
        <v>6</v>
      </c>
      <c r="E35" s="18" t="s">
        <v>29</v>
      </c>
      <c r="F35" s="101">
        <v>358900</v>
      </c>
      <c r="G35" s="100">
        <f t="shared" si="0"/>
        <v>35.89</v>
      </c>
      <c r="H35" s="106">
        <f t="shared" si="1"/>
        <v>378639.5</v>
      </c>
      <c r="I35" s="109">
        <f t="shared" si="2"/>
        <v>37.86395</v>
      </c>
    </row>
    <row r="36" spans="2:9" ht="15" customHeight="1">
      <c r="B36" s="30">
        <v>19</v>
      </c>
      <c r="C36" s="20" t="s">
        <v>245</v>
      </c>
      <c r="D36" s="17" t="s">
        <v>7</v>
      </c>
      <c r="E36" s="18" t="s">
        <v>29</v>
      </c>
      <c r="F36" s="101">
        <v>337700</v>
      </c>
      <c r="G36" s="100">
        <f t="shared" si="0"/>
        <v>33.77</v>
      </c>
      <c r="H36" s="106">
        <f>F36*1.055</f>
        <v>356273.5</v>
      </c>
      <c r="I36" s="109">
        <f t="shared" si="2"/>
        <v>35.62735</v>
      </c>
    </row>
    <row r="37" spans="2:9" ht="15" customHeight="1">
      <c r="B37" s="30">
        <v>20</v>
      </c>
      <c r="C37" s="20" t="s">
        <v>224</v>
      </c>
      <c r="D37" s="17" t="s">
        <v>91</v>
      </c>
      <c r="E37" s="18" t="s">
        <v>29</v>
      </c>
      <c r="F37" s="101">
        <v>311300</v>
      </c>
      <c r="G37" s="100">
        <f t="shared" si="0"/>
        <v>31.13</v>
      </c>
      <c r="H37" s="106">
        <f t="shared" si="1"/>
        <v>328421.5</v>
      </c>
      <c r="I37" s="109">
        <f t="shared" si="2"/>
        <v>32.84215</v>
      </c>
    </row>
    <row r="38" spans="2:9" ht="15" customHeight="1">
      <c r="B38" s="30">
        <v>21</v>
      </c>
      <c r="C38" s="20" t="s">
        <v>225</v>
      </c>
      <c r="D38" s="17" t="s">
        <v>8</v>
      </c>
      <c r="E38" s="18" t="s">
        <v>29</v>
      </c>
      <c r="F38" s="101">
        <v>291300</v>
      </c>
      <c r="G38" s="100">
        <f t="shared" si="0"/>
        <v>29.13</v>
      </c>
      <c r="H38" s="106">
        <f t="shared" si="1"/>
        <v>307321.5</v>
      </c>
      <c r="I38" s="109">
        <f t="shared" si="2"/>
        <v>30.73215</v>
      </c>
    </row>
    <row r="39" spans="2:9" ht="15" customHeight="1">
      <c r="B39" s="30">
        <v>22</v>
      </c>
      <c r="C39" s="20" t="s">
        <v>226</v>
      </c>
      <c r="D39" s="17" t="s">
        <v>9</v>
      </c>
      <c r="E39" s="18" t="s">
        <v>29</v>
      </c>
      <c r="F39" s="101">
        <v>275600</v>
      </c>
      <c r="G39" s="100">
        <f t="shared" si="0"/>
        <v>27.56</v>
      </c>
      <c r="H39" s="106">
        <f t="shared" si="1"/>
        <v>290758</v>
      </c>
      <c r="I39" s="109">
        <f t="shared" si="2"/>
        <v>29.0758</v>
      </c>
    </row>
    <row r="40" spans="2:9" ht="15" customHeight="1">
      <c r="B40" s="30">
        <v>23</v>
      </c>
      <c r="C40" s="20" t="s">
        <v>227</v>
      </c>
      <c r="D40" s="17" t="s">
        <v>197</v>
      </c>
      <c r="E40" s="18" t="s">
        <v>29</v>
      </c>
      <c r="F40" s="101">
        <v>256200</v>
      </c>
      <c r="G40" s="100">
        <f t="shared" si="0"/>
        <v>25.62</v>
      </c>
      <c r="H40" s="106">
        <f t="shared" si="1"/>
        <v>270291</v>
      </c>
      <c r="I40" s="109">
        <f t="shared" si="2"/>
        <v>27.0291</v>
      </c>
    </row>
    <row r="41" spans="2:9" ht="15" customHeight="1">
      <c r="B41" s="30">
        <v>24</v>
      </c>
      <c r="C41" s="20" t="s">
        <v>228</v>
      </c>
      <c r="D41" s="17" t="s">
        <v>10</v>
      </c>
      <c r="E41" s="18" t="s">
        <v>29</v>
      </c>
      <c r="F41" s="101">
        <v>236700</v>
      </c>
      <c r="G41" s="100">
        <f t="shared" si="0"/>
        <v>23.67</v>
      </c>
      <c r="H41" s="106">
        <f t="shared" si="1"/>
        <v>249718.49999999997</v>
      </c>
      <c r="I41" s="109">
        <f t="shared" si="2"/>
        <v>24.971849999999996</v>
      </c>
    </row>
    <row r="42" spans="2:9" ht="15" customHeight="1">
      <c r="B42" s="30">
        <v>25</v>
      </c>
      <c r="C42" s="20" t="s">
        <v>229</v>
      </c>
      <c r="D42" s="17" t="s">
        <v>11</v>
      </c>
      <c r="E42" s="18" t="s">
        <v>29</v>
      </c>
      <c r="F42" s="101">
        <v>210500</v>
      </c>
      <c r="G42" s="100">
        <f t="shared" si="0"/>
        <v>21.05</v>
      </c>
      <c r="H42" s="106">
        <f t="shared" si="1"/>
        <v>222077.5</v>
      </c>
      <c r="I42" s="109">
        <f t="shared" si="2"/>
        <v>22.20775</v>
      </c>
    </row>
    <row r="43" spans="2:9" ht="15" customHeight="1">
      <c r="B43" s="30">
        <v>26</v>
      </c>
      <c r="C43" s="20" t="s">
        <v>246</v>
      </c>
      <c r="D43" s="17" t="s">
        <v>12</v>
      </c>
      <c r="E43" s="18" t="s">
        <v>29</v>
      </c>
      <c r="F43" s="101">
        <v>198800</v>
      </c>
      <c r="G43" s="100">
        <f t="shared" si="0"/>
        <v>19.88</v>
      </c>
      <c r="H43" s="106">
        <f t="shared" si="1"/>
        <v>209734</v>
      </c>
      <c r="I43" s="109">
        <f t="shared" si="2"/>
        <v>20.9734</v>
      </c>
    </row>
    <row r="44" spans="2:9" ht="15" customHeight="1">
      <c r="B44" s="30">
        <v>27</v>
      </c>
      <c r="C44" s="20" t="s">
        <v>247</v>
      </c>
      <c r="D44" s="17" t="s">
        <v>38</v>
      </c>
      <c r="E44" s="18" t="s">
        <v>29</v>
      </c>
      <c r="F44" s="101">
        <v>484600</v>
      </c>
      <c r="G44" s="100">
        <f t="shared" si="0"/>
        <v>48.46</v>
      </c>
      <c r="H44" s="106">
        <f t="shared" si="1"/>
        <v>511252.99999999994</v>
      </c>
      <c r="I44" s="109">
        <f t="shared" si="2"/>
        <v>51.125299999999996</v>
      </c>
    </row>
    <row r="45" spans="2:9" ht="15" customHeight="1">
      <c r="B45" s="30">
        <v>28</v>
      </c>
      <c r="C45" s="20" t="s">
        <v>230</v>
      </c>
      <c r="D45" s="17" t="s">
        <v>39</v>
      </c>
      <c r="E45" s="18" t="s">
        <v>29</v>
      </c>
      <c r="F45" s="101">
        <v>423500</v>
      </c>
      <c r="G45" s="100">
        <f t="shared" si="0"/>
        <v>42.35</v>
      </c>
      <c r="H45" s="106">
        <f t="shared" si="1"/>
        <v>446792.5</v>
      </c>
      <c r="I45" s="109">
        <f t="shared" si="2"/>
        <v>44.67925</v>
      </c>
    </row>
    <row r="46" spans="2:9" ht="15" customHeight="1">
      <c r="B46" s="30">
        <v>29</v>
      </c>
      <c r="C46" s="20" t="s">
        <v>231</v>
      </c>
      <c r="D46" s="17" t="s">
        <v>40</v>
      </c>
      <c r="E46" s="18" t="s">
        <v>29</v>
      </c>
      <c r="F46" s="101">
        <v>372300</v>
      </c>
      <c r="G46" s="100">
        <f t="shared" si="0"/>
        <v>37.23</v>
      </c>
      <c r="H46" s="106">
        <f t="shared" si="1"/>
        <v>392776.5</v>
      </c>
      <c r="I46" s="109">
        <f t="shared" si="2"/>
        <v>39.27765</v>
      </c>
    </row>
    <row r="47" spans="2:9" ht="15" customHeight="1">
      <c r="B47" s="30">
        <v>30</v>
      </c>
      <c r="C47" s="20" t="s">
        <v>232</v>
      </c>
      <c r="D47" s="17" t="s">
        <v>41</v>
      </c>
      <c r="E47" s="18" t="s">
        <v>29</v>
      </c>
      <c r="F47" s="101">
        <v>351000</v>
      </c>
      <c r="G47" s="100">
        <f t="shared" si="0"/>
        <v>35.1</v>
      </c>
      <c r="H47" s="106">
        <f t="shared" si="1"/>
        <v>370305</v>
      </c>
      <c r="I47" s="109">
        <f t="shared" si="2"/>
        <v>37.0305</v>
      </c>
    </row>
    <row r="48" spans="2:9" ht="15" customHeight="1">
      <c r="B48" s="30">
        <v>31</v>
      </c>
      <c r="C48" s="20" t="s">
        <v>248</v>
      </c>
      <c r="D48" s="17" t="s">
        <v>42</v>
      </c>
      <c r="E48" s="18" t="s">
        <v>29</v>
      </c>
      <c r="F48" s="101">
        <v>328200</v>
      </c>
      <c r="G48" s="100">
        <f t="shared" si="0"/>
        <v>32.82</v>
      </c>
      <c r="H48" s="106">
        <f t="shared" si="1"/>
        <v>346251</v>
      </c>
      <c r="I48" s="109">
        <f t="shared" si="2"/>
        <v>34.6251</v>
      </c>
    </row>
    <row r="49" spans="2:9" ht="15" customHeight="1">
      <c r="B49" s="30">
        <v>32</v>
      </c>
      <c r="C49" s="20" t="s">
        <v>233</v>
      </c>
      <c r="D49" s="17" t="s">
        <v>92</v>
      </c>
      <c r="E49" s="18" t="s">
        <v>29</v>
      </c>
      <c r="F49" s="101">
        <v>309900</v>
      </c>
      <c r="G49" s="100">
        <f t="shared" si="0"/>
        <v>30.99</v>
      </c>
      <c r="H49" s="106">
        <f t="shared" si="1"/>
        <v>326944.5</v>
      </c>
      <c r="I49" s="109">
        <f t="shared" si="2"/>
        <v>32.69445</v>
      </c>
    </row>
    <row r="50" spans="2:9" ht="15" customHeight="1">
      <c r="B50" s="30">
        <v>33</v>
      </c>
      <c r="C50" s="20" t="s">
        <v>214</v>
      </c>
      <c r="D50" s="17" t="s">
        <v>15</v>
      </c>
      <c r="E50" s="18" t="s">
        <v>29</v>
      </c>
      <c r="F50" s="102">
        <v>288100</v>
      </c>
      <c r="G50" s="100">
        <f t="shared" si="0"/>
        <v>28.81</v>
      </c>
      <c r="H50" s="106">
        <f t="shared" si="1"/>
        <v>303945.5</v>
      </c>
      <c r="I50" s="109">
        <f t="shared" si="2"/>
        <v>30.39455</v>
      </c>
    </row>
    <row r="51" spans="2:9" ht="15" customHeight="1">
      <c r="B51" s="30">
        <v>34</v>
      </c>
      <c r="C51" s="20" t="s">
        <v>234</v>
      </c>
      <c r="D51" s="17" t="s">
        <v>43</v>
      </c>
      <c r="E51" s="18" t="s">
        <v>29</v>
      </c>
      <c r="F51" s="102">
        <v>268300</v>
      </c>
      <c r="G51" s="100">
        <f t="shared" si="0"/>
        <v>26.83</v>
      </c>
      <c r="H51" s="106">
        <f t="shared" si="1"/>
        <v>283056.5</v>
      </c>
      <c r="I51" s="109">
        <f t="shared" si="2"/>
        <v>28.30565</v>
      </c>
    </row>
    <row r="52" spans="2:9" ht="15" customHeight="1">
      <c r="B52" s="30">
        <v>35</v>
      </c>
      <c r="C52" s="20" t="s">
        <v>235</v>
      </c>
      <c r="D52" s="17" t="s">
        <v>198</v>
      </c>
      <c r="E52" s="18" t="s">
        <v>29</v>
      </c>
      <c r="F52" s="102">
        <v>246300</v>
      </c>
      <c r="G52" s="100">
        <f t="shared" si="0"/>
        <v>24.63</v>
      </c>
      <c r="H52" s="106">
        <f t="shared" si="1"/>
        <v>259846.49999999997</v>
      </c>
      <c r="I52" s="109">
        <f t="shared" si="2"/>
        <v>25.98465</v>
      </c>
    </row>
    <row r="53" spans="2:9" ht="15" customHeight="1">
      <c r="B53" s="30">
        <v>36</v>
      </c>
      <c r="C53" s="20" t="s">
        <v>249</v>
      </c>
      <c r="D53" s="17" t="s">
        <v>44</v>
      </c>
      <c r="E53" s="18" t="s">
        <v>29</v>
      </c>
      <c r="F53" s="102">
        <v>225500</v>
      </c>
      <c r="G53" s="100">
        <f t="shared" si="0"/>
        <v>22.55</v>
      </c>
      <c r="H53" s="106">
        <f>F53*1.055</f>
        <v>237902.5</v>
      </c>
      <c r="I53" s="109">
        <f t="shared" si="2"/>
        <v>23.79025</v>
      </c>
    </row>
    <row r="54" spans="2:9" ht="15" customHeight="1">
      <c r="B54" s="30">
        <v>37</v>
      </c>
      <c r="C54" s="20" t="s">
        <v>236</v>
      </c>
      <c r="D54" s="17" t="s">
        <v>45</v>
      </c>
      <c r="E54" s="18" t="s">
        <v>29</v>
      </c>
      <c r="F54" s="102">
        <v>208100</v>
      </c>
      <c r="G54" s="100">
        <f t="shared" si="0"/>
        <v>20.81</v>
      </c>
      <c r="H54" s="106">
        <f>F54*1.055</f>
        <v>219545.5</v>
      </c>
      <c r="I54" s="109">
        <f t="shared" si="2"/>
        <v>21.95455</v>
      </c>
    </row>
    <row r="55" spans="2:9" ht="15" customHeight="1">
      <c r="B55" s="30">
        <v>38</v>
      </c>
      <c r="C55" s="20" t="s">
        <v>237</v>
      </c>
      <c r="D55" s="17" t="s">
        <v>46</v>
      </c>
      <c r="E55" s="18" t="s">
        <v>29</v>
      </c>
      <c r="F55" s="102">
        <v>189500</v>
      </c>
      <c r="G55" s="100">
        <f t="shared" si="0"/>
        <v>18.95</v>
      </c>
      <c r="H55" s="106">
        <f>F55*1.055</f>
        <v>199922.5</v>
      </c>
      <c r="I55" s="109">
        <f t="shared" si="2"/>
        <v>19.99225</v>
      </c>
    </row>
    <row r="56" spans="2:9" ht="15" customHeight="1">
      <c r="B56" s="30">
        <v>39</v>
      </c>
      <c r="C56" s="20" t="s">
        <v>238</v>
      </c>
      <c r="D56" s="17" t="s">
        <v>13</v>
      </c>
      <c r="E56" s="18" t="s">
        <v>29</v>
      </c>
      <c r="F56" s="102">
        <v>141900</v>
      </c>
      <c r="G56" s="100">
        <f t="shared" si="0"/>
        <v>14.19</v>
      </c>
      <c r="H56" s="106">
        <f t="shared" si="1"/>
        <v>149704.5</v>
      </c>
      <c r="I56" s="109">
        <f t="shared" si="2"/>
        <v>14.97045</v>
      </c>
    </row>
    <row r="57" spans="2:9" ht="15" customHeight="1" thickBot="1">
      <c r="B57" s="31">
        <v>40</v>
      </c>
      <c r="C57" s="47" t="s">
        <v>239</v>
      </c>
      <c r="D57" s="48" t="s">
        <v>14</v>
      </c>
      <c r="E57" s="49" t="s">
        <v>29</v>
      </c>
      <c r="F57" s="103">
        <v>129500</v>
      </c>
      <c r="G57" s="104">
        <f t="shared" si="0"/>
        <v>12.95</v>
      </c>
      <c r="H57" s="107">
        <f>F57*1.055</f>
        <v>136622.5</v>
      </c>
      <c r="I57" s="110">
        <f t="shared" si="2"/>
        <v>13.66225</v>
      </c>
    </row>
    <row r="58" spans="2:9" ht="15" customHeight="1" thickBot="1">
      <c r="B58" s="296" t="s">
        <v>63</v>
      </c>
      <c r="C58" s="297"/>
      <c r="D58" s="297"/>
      <c r="E58" s="297"/>
      <c r="F58" s="297"/>
      <c r="G58" s="297"/>
      <c r="H58" s="297"/>
      <c r="I58" s="96"/>
    </row>
    <row r="59" spans="2:9" ht="15" customHeight="1">
      <c r="B59" s="52">
        <v>41</v>
      </c>
      <c r="C59" s="28" t="s">
        <v>134</v>
      </c>
      <c r="D59" s="29" t="s">
        <v>156</v>
      </c>
      <c r="E59" s="29" t="s">
        <v>29</v>
      </c>
      <c r="F59" s="112">
        <v>253600</v>
      </c>
      <c r="G59" s="113">
        <f>F59/10000</f>
        <v>25.36</v>
      </c>
      <c r="H59" s="118">
        <f>F59*1.055</f>
        <v>267548</v>
      </c>
      <c r="I59" s="108">
        <f>H59/10000</f>
        <v>26.7548</v>
      </c>
    </row>
    <row r="60" spans="2:9" ht="15" customHeight="1">
      <c r="B60" s="19">
        <v>42</v>
      </c>
      <c r="C60" s="20" t="s">
        <v>141</v>
      </c>
      <c r="D60" s="18" t="s">
        <v>155</v>
      </c>
      <c r="E60" s="18" t="s">
        <v>29</v>
      </c>
      <c r="F60" s="114">
        <v>242600</v>
      </c>
      <c r="G60" s="115">
        <f aca="true" t="shared" si="3" ref="G60:G86">F60/10000</f>
        <v>24.26</v>
      </c>
      <c r="H60" s="119">
        <f>F60*1.055</f>
        <v>255942.99999999997</v>
      </c>
      <c r="I60" s="109">
        <f aca="true" t="shared" si="4" ref="I60:I86">H60/10000</f>
        <v>25.594299999999997</v>
      </c>
    </row>
    <row r="61" spans="2:9" ht="15" customHeight="1">
      <c r="B61" s="19">
        <v>43</v>
      </c>
      <c r="C61" s="20" t="s">
        <v>135</v>
      </c>
      <c r="D61" s="18" t="s">
        <v>158</v>
      </c>
      <c r="E61" s="18" t="s">
        <v>29</v>
      </c>
      <c r="F61" s="114">
        <v>241700</v>
      </c>
      <c r="G61" s="115">
        <f t="shared" si="3"/>
        <v>24.17</v>
      </c>
      <c r="H61" s="119">
        <f aca="true" t="shared" si="5" ref="H61:H84">F61*1.055</f>
        <v>254993.49999999997</v>
      </c>
      <c r="I61" s="109">
        <f t="shared" si="4"/>
        <v>25.499349999999996</v>
      </c>
    </row>
    <row r="62" spans="2:9" ht="15" customHeight="1">
      <c r="B62" s="19">
        <v>44</v>
      </c>
      <c r="C62" s="20" t="s">
        <v>142</v>
      </c>
      <c r="D62" s="18" t="s">
        <v>157</v>
      </c>
      <c r="E62" s="18" t="s">
        <v>29</v>
      </c>
      <c r="F62" s="114">
        <v>236700</v>
      </c>
      <c r="G62" s="115">
        <f t="shared" si="3"/>
        <v>23.67</v>
      </c>
      <c r="H62" s="119">
        <f t="shared" si="5"/>
        <v>249718.49999999997</v>
      </c>
      <c r="I62" s="109">
        <f t="shared" si="4"/>
        <v>24.971849999999996</v>
      </c>
    </row>
    <row r="63" spans="2:9" ht="15" customHeight="1">
      <c r="B63" s="19">
        <v>45</v>
      </c>
      <c r="C63" s="20" t="s">
        <v>136</v>
      </c>
      <c r="D63" s="18" t="s">
        <v>159</v>
      </c>
      <c r="E63" s="18" t="s">
        <v>29</v>
      </c>
      <c r="F63" s="114">
        <v>215400</v>
      </c>
      <c r="G63" s="115">
        <f t="shared" si="3"/>
        <v>21.54</v>
      </c>
      <c r="H63" s="119">
        <f t="shared" si="5"/>
        <v>227247</v>
      </c>
      <c r="I63" s="109">
        <f t="shared" si="4"/>
        <v>22.7247</v>
      </c>
    </row>
    <row r="64" spans="2:9" ht="15" customHeight="1">
      <c r="B64" s="19">
        <v>46</v>
      </c>
      <c r="C64" s="20" t="s">
        <v>143</v>
      </c>
      <c r="D64" s="18" t="s">
        <v>162</v>
      </c>
      <c r="E64" s="18" t="s">
        <v>29</v>
      </c>
      <c r="F64" s="114">
        <v>204400</v>
      </c>
      <c r="G64" s="115">
        <f t="shared" si="3"/>
        <v>20.44</v>
      </c>
      <c r="H64" s="119">
        <f t="shared" si="5"/>
        <v>215642</v>
      </c>
      <c r="I64" s="109">
        <f t="shared" si="4"/>
        <v>21.5642</v>
      </c>
    </row>
    <row r="65" spans="2:9" ht="15" customHeight="1">
      <c r="B65" s="19">
        <v>47</v>
      </c>
      <c r="C65" s="20" t="s">
        <v>137</v>
      </c>
      <c r="D65" s="18" t="s">
        <v>165</v>
      </c>
      <c r="E65" s="18" t="s">
        <v>29</v>
      </c>
      <c r="F65" s="114">
        <v>207800</v>
      </c>
      <c r="G65" s="115">
        <f t="shared" si="3"/>
        <v>20.78</v>
      </c>
      <c r="H65" s="119">
        <f t="shared" si="5"/>
        <v>219229</v>
      </c>
      <c r="I65" s="109">
        <f t="shared" si="4"/>
        <v>21.9229</v>
      </c>
    </row>
    <row r="66" spans="2:9" ht="15" customHeight="1">
      <c r="B66" s="19">
        <v>48</v>
      </c>
      <c r="C66" s="20" t="s">
        <v>144</v>
      </c>
      <c r="D66" s="18" t="s">
        <v>164</v>
      </c>
      <c r="E66" s="18" t="s">
        <v>29</v>
      </c>
      <c r="F66" s="114">
        <v>190600</v>
      </c>
      <c r="G66" s="115">
        <f t="shared" si="3"/>
        <v>19.06</v>
      </c>
      <c r="H66" s="119">
        <f>F66*1.055</f>
        <v>201083</v>
      </c>
      <c r="I66" s="109">
        <f t="shared" si="4"/>
        <v>20.1083</v>
      </c>
    </row>
    <row r="67" spans="2:9" ht="15" customHeight="1">
      <c r="B67" s="19">
        <v>49</v>
      </c>
      <c r="C67" s="20" t="s">
        <v>138</v>
      </c>
      <c r="D67" s="18" t="s">
        <v>166</v>
      </c>
      <c r="E67" s="18" t="s">
        <v>29</v>
      </c>
      <c r="F67" s="114">
        <v>178900</v>
      </c>
      <c r="G67" s="115">
        <f t="shared" si="3"/>
        <v>17.89</v>
      </c>
      <c r="H67" s="119">
        <f t="shared" si="5"/>
        <v>188739.5</v>
      </c>
      <c r="I67" s="109">
        <f t="shared" si="4"/>
        <v>18.87395</v>
      </c>
    </row>
    <row r="68" spans="2:9" ht="15" customHeight="1">
      <c r="B68" s="19">
        <v>50</v>
      </c>
      <c r="C68" s="20" t="s">
        <v>145</v>
      </c>
      <c r="D68" s="18" t="s">
        <v>161</v>
      </c>
      <c r="E68" s="18" t="s">
        <v>29</v>
      </c>
      <c r="F68" s="114">
        <v>173000</v>
      </c>
      <c r="G68" s="115">
        <f t="shared" si="3"/>
        <v>17.3</v>
      </c>
      <c r="H68" s="119">
        <f t="shared" si="5"/>
        <v>182515</v>
      </c>
      <c r="I68" s="109">
        <f t="shared" si="4"/>
        <v>18.2515</v>
      </c>
    </row>
    <row r="69" spans="2:9" ht="15" customHeight="1">
      <c r="B69" s="19">
        <v>51</v>
      </c>
      <c r="C69" s="20" t="s">
        <v>139</v>
      </c>
      <c r="D69" s="18" t="s">
        <v>163</v>
      </c>
      <c r="E69" s="18" t="s">
        <v>29</v>
      </c>
      <c r="F69" s="114">
        <v>175900</v>
      </c>
      <c r="G69" s="115">
        <f t="shared" si="3"/>
        <v>17.59</v>
      </c>
      <c r="H69" s="119">
        <f t="shared" si="5"/>
        <v>185574.5</v>
      </c>
      <c r="I69" s="109">
        <f t="shared" si="4"/>
        <v>18.55745</v>
      </c>
    </row>
    <row r="70" spans="2:9" ht="15" customHeight="1">
      <c r="B70" s="19">
        <v>52</v>
      </c>
      <c r="C70" s="20" t="s">
        <v>146</v>
      </c>
      <c r="D70" s="18" t="s">
        <v>160</v>
      </c>
      <c r="E70" s="18" t="s">
        <v>29</v>
      </c>
      <c r="F70" s="114">
        <v>171000</v>
      </c>
      <c r="G70" s="115">
        <f t="shared" si="3"/>
        <v>17.1</v>
      </c>
      <c r="H70" s="119">
        <f t="shared" si="5"/>
        <v>180405</v>
      </c>
      <c r="I70" s="109">
        <f t="shared" si="4"/>
        <v>18.0405</v>
      </c>
    </row>
    <row r="71" spans="2:9" ht="15" customHeight="1">
      <c r="B71" s="19">
        <v>53</v>
      </c>
      <c r="C71" s="20" t="s">
        <v>140</v>
      </c>
      <c r="D71" s="18" t="s">
        <v>168</v>
      </c>
      <c r="E71" s="18" t="s">
        <v>29</v>
      </c>
      <c r="F71" s="114">
        <v>168600</v>
      </c>
      <c r="G71" s="115">
        <f t="shared" si="3"/>
        <v>16.86</v>
      </c>
      <c r="H71" s="119">
        <f>F71*1.055</f>
        <v>177873</v>
      </c>
      <c r="I71" s="109">
        <f t="shared" si="4"/>
        <v>17.7873</v>
      </c>
    </row>
    <row r="72" spans="2:9" ht="15" customHeight="1">
      <c r="B72" s="19">
        <v>54</v>
      </c>
      <c r="C72" s="20" t="s">
        <v>147</v>
      </c>
      <c r="D72" s="18" t="s">
        <v>167</v>
      </c>
      <c r="E72" s="18" t="s">
        <v>29</v>
      </c>
      <c r="F72" s="114">
        <v>160900</v>
      </c>
      <c r="G72" s="115">
        <f t="shared" si="3"/>
        <v>16.09</v>
      </c>
      <c r="H72" s="119">
        <f t="shared" si="5"/>
        <v>169749.5</v>
      </c>
      <c r="I72" s="109">
        <f t="shared" si="4"/>
        <v>16.97495</v>
      </c>
    </row>
    <row r="73" spans="2:9" s="3" customFormat="1" ht="15" customHeight="1">
      <c r="B73" s="19">
        <v>55</v>
      </c>
      <c r="C73" s="20" t="s">
        <v>66</v>
      </c>
      <c r="D73" s="17" t="s">
        <v>58</v>
      </c>
      <c r="E73" s="18" t="s">
        <v>29</v>
      </c>
      <c r="F73" s="102">
        <v>249500</v>
      </c>
      <c r="G73" s="115">
        <f t="shared" si="3"/>
        <v>24.95</v>
      </c>
      <c r="H73" s="119">
        <f t="shared" si="5"/>
        <v>263222.5</v>
      </c>
      <c r="I73" s="109">
        <f t="shared" si="4"/>
        <v>26.32225</v>
      </c>
    </row>
    <row r="74" spans="2:9" ht="15" customHeight="1">
      <c r="B74" s="19">
        <v>56</v>
      </c>
      <c r="C74" s="20" t="s">
        <v>67</v>
      </c>
      <c r="D74" s="17" t="s">
        <v>59</v>
      </c>
      <c r="E74" s="18" t="s">
        <v>29</v>
      </c>
      <c r="F74" s="102">
        <v>238300</v>
      </c>
      <c r="G74" s="115">
        <f t="shared" si="3"/>
        <v>23.83</v>
      </c>
      <c r="H74" s="119">
        <f t="shared" si="5"/>
        <v>251406.49999999997</v>
      </c>
      <c r="I74" s="109">
        <f t="shared" si="4"/>
        <v>25.140649999999997</v>
      </c>
    </row>
    <row r="75" spans="2:9" ht="15.75" customHeight="1">
      <c r="B75" s="19">
        <v>57</v>
      </c>
      <c r="C75" s="20" t="s">
        <v>68</v>
      </c>
      <c r="D75" s="17" t="s">
        <v>60</v>
      </c>
      <c r="E75" s="18" t="s">
        <v>29</v>
      </c>
      <c r="F75" s="102">
        <v>232900</v>
      </c>
      <c r="G75" s="115">
        <f t="shared" si="3"/>
        <v>23.29</v>
      </c>
      <c r="H75" s="119">
        <f>F75*1.055</f>
        <v>245709.5</v>
      </c>
      <c r="I75" s="109">
        <f t="shared" si="4"/>
        <v>24.57095</v>
      </c>
    </row>
    <row r="76" spans="2:9" ht="15" customHeight="1">
      <c r="B76" s="19">
        <v>58</v>
      </c>
      <c r="C76" s="20" t="s">
        <v>69</v>
      </c>
      <c r="D76" s="17" t="s">
        <v>61</v>
      </c>
      <c r="E76" s="18" t="s">
        <v>29</v>
      </c>
      <c r="F76" s="102">
        <v>222400</v>
      </c>
      <c r="G76" s="115">
        <f t="shared" si="3"/>
        <v>22.24</v>
      </c>
      <c r="H76" s="119">
        <f t="shared" si="5"/>
        <v>234632</v>
      </c>
      <c r="I76" s="109">
        <f t="shared" si="4"/>
        <v>23.4632</v>
      </c>
    </row>
    <row r="77" spans="2:9" ht="15" customHeight="1">
      <c r="B77" s="19">
        <v>59</v>
      </c>
      <c r="C77" s="20" t="s">
        <v>78</v>
      </c>
      <c r="D77" s="17" t="s">
        <v>82</v>
      </c>
      <c r="E77" s="18" t="s">
        <v>29</v>
      </c>
      <c r="F77" s="102">
        <v>211900</v>
      </c>
      <c r="G77" s="115">
        <f t="shared" si="3"/>
        <v>21.19</v>
      </c>
      <c r="H77" s="119">
        <f>F77*1.055</f>
        <v>223554.5</v>
      </c>
      <c r="I77" s="109">
        <f t="shared" si="4"/>
        <v>22.35545</v>
      </c>
    </row>
    <row r="78" spans="2:9" ht="15" customHeight="1">
      <c r="B78" s="19">
        <v>60</v>
      </c>
      <c r="C78" s="20" t="s">
        <v>79</v>
      </c>
      <c r="D78" s="17" t="s">
        <v>83</v>
      </c>
      <c r="E78" s="18" t="s">
        <v>29</v>
      </c>
      <c r="F78" s="102">
        <v>203300</v>
      </c>
      <c r="G78" s="115">
        <f t="shared" si="3"/>
        <v>20.33</v>
      </c>
      <c r="H78" s="119">
        <f>F78*1.055</f>
        <v>214481.5</v>
      </c>
      <c r="I78" s="109">
        <f t="shared" si="4"/>
        <v>21.44815</v>
      </c>
    </row>
    <row r="79" spans="2:9" ht="15" customHeight="1">
      <c r="B79" s="19">
        <v>61</v>
      </c>
      <c r="C79" s="20" t="s">
        <v>80</v>
      </c>
      <c r="D79" s="17" t="s">
        <v>84</v>
      </c>
      <c r="E79" s="18" t="s">
        <v>29</v>
      </c>
      <c r="F79" s="102">
        <v>188800</v>
      </c>
      <c r="G79" s="115">
        <f t="shared" si="3"/>
        <v>18.88</v>
      </c>
      <c r="H79" s="119">
        <f>F79*1.055</f>
        <v>199184</v>
      </c>
      <c r="I79" s="109">
        <f t="shared" si="4"/>
        <v>19.9184</v>
      </c>
    </row>
    <row r="80" spans="2:9" ht="15" customHeight="1">
      <c r="B80" s="19">
        <v>62</v>
      </c>
      <c r="C80" s="20" t="s">
        <v>81</v>
      </c>
      <c r="D80" s="17" t="s">
        <v>85</v>
      </c>
      <c r="E80" s="18" t="s">
        <v>29</v>
      </c>
      <c r="F80" s="102">
        <v>185000</v>
      </c>
      <c r="G80" s="115">
        <f t="shared" si="3"/>
        <v>18.5</v>
      </c>
      <c r="H80" s="119">
        <f t="shared" si="5"/>
        <v>195175</v>
      </c>
      <c r="I80" s="109">
        <f t="shared" si="4"/>
        <v>19.5175</v>
      </c>
    </row>
    <row r="81" spans="2:9" ht="15" customHeight="1">
      <c r="B81" s="19">
        <v>63</v>
      </c>
      <c r="C81" s="20" t="s">
        <v>70</v>
      </c>
      <c r="D81" s="17" t="s">
        <v>55</v>
      </c>
      <c r="E81" s="18" t="s">
        <v>29</v>
      </c>
      <c r="F81" s="102">
        <v>176900</v>
      </c>
      <c r="G81" s="115">
        <f t="shared" si="3"/>
        <v>17.69</v>
      </c>
      <c r="H81" s="119">
        <f>F81*1.055</f>
        <v>186629.5</v>
      </c>
      <c r="I81" s="109">
        <f t="shared" si="4"/>
        <v>18.66295</v>
      </c>
    </row>
    <row r="82" spans="2:9" ht="15" customHeight="1">
      <c r="B82" s="19">
        <v>64</v>
      </c>
      <c r="C82" s="20" t="s">
        <v>71</v>
      </c>
      <c r="D82" s="17" t="s">
        <v>57</v>
      </c>
      <c r="E82" s="18" t="s">
        <v>29</v>
      </c>
      <c r="F82" s="102">
        <v>171200</v>
      </c>
      <c r="G82" s="115">
        <f t="shared" si="3"/>
        <v>17.12</v>
      </c>
      <c r="H82" s="119">
        <f t="shared" si="5"/>
        <v>180616</v>
      </c>
      <c r="I82" s="109">
        <f t="shared" si="4"/>
        <v>18.0616</v>
      </c>
    </row>
    <row r="83" spans="2:9" ht="15" customHeight="1">
      <c r="B83" s="19">
        <v>65</v>
      </c>
      <c r="C83" s="20" t="s">
        <v>72</v>
      </c>
      <c r="D83" s="17" t="s">
        <v>54</v>
      </c>
      <c r="E83" s="18" t="s">
        <v>29</v>
      </c>
      <c r="F83" s="102">
        <v>175100</v>
      </c>
      <c r="G83" s="115">
        <f t="shared" si="3"/>
        <v>17.51</v>
      </c>
      <c r="H83" s="119">
        <f t="shared" si="5"/>
        <v>184730.5</v>
      </c>
      <c r="I83" s="109">
        <f t="shared" si="4"/>
        <v>18.47305</v>
      </c>
    </row>
    <row r="84" spans="2:12" ht="15" customHeight="1">
      <c r="B84" s="19">
        <v>66</v>
      </c>
      <c r="C84" s="20" t="s">
        <v>73</v>
      </c>
      <c r="D84" s="17" t="s">
        <v>56</v>
      </c>
      <c r="E84" s="18" t="s">
        <v>29</v>
      </c>
      <c r="F84" s="102">
        <v>167600</v>
      </c>
      <c r="G84" s="115">
        <f t="shared" si="3"/>
        <v>16.76</v>
      </c>
      <c r="H84" s="119">
        <f t="shared" si="5"/>
        <v>176818</v>
      </c>
      <c r="I84" s="109">
        <f t="shared" si="4"/>
        <v>17.6818</v>
      </c>
      <c r="L84" s="1" t="s">
        <v>27</v>
      </c>
    </row>
    <row r="85" spans="2:9" ht="15" customHeight="1">
      <c r="B85" s="19">
        <v>67</v>
      </c>
      <c r="C85" s="20" t="s">
        <v>86</v>
      </c>
      <c r="D85" s="17" t="s">
        <v>87</v>
      </c>
      <c r="E85" s="18" t="s">
        <v>29</v>
      </c>
      <c r="F85" s="102">
        <v>155500</v>
      </c>
      <c r="G85" s="115">
        <f t="shared" si="3"/>
        <v>15.55</v>
      </c>
      <c r="H85" s="119">
        <f>F85*1.055</f>
        <v>164052.5</v>
      </c>
      <c r="I85" s="109">
        <f t="shared" si="4"/>
        <v>16.40525</v>
      </c>
    </row>
    <row r="86" spans="2:9" ht="15" customHeight="1" thickBot="1">
      <c r="B86" s="53">
        <v>68</v>
      </c>
      <c r="C86" s="47" t="s">
        <v>88</v>
      </c>
      <c r="D86" s="48" t="s">
        <v>89</v>
      </c>
      <c r="E86" s="49" t="s">
        <v>29</v>
      </c>
      <c r="F86" s="116">
        <v>153500</v>
      </c>
      <c r="G86" s="117">
        <f t="shared" si="3"/>
        <v>15.35</v>
      </c>
      <c r="H86" s="120">
        <f>F86*1.055</f>
        <v>161942.5</v>
      </c>
      <c r="I86" s="110">
        <f t="shared" si="4"/>
        <v>16.19425</v>
      </c>
    </row>
    <row r="87" spans="2:9" ht="15" customHeight="1" thickBot="1">
      <c r="B87" s="296" t="s">
        <v>47</v>
      </c>
      <c r="C87" s="297"/>
      <c r="D87" s="297"/>
      <c r="E87" s="297"/>
      <c r="F87" s="297"/>
      <c r="G87" s="297"/>
      <c r="H87" s="297"/>
      <c r="I87" s="111"/>
    </row>
    <row r="88" spans="2:9" ht="15" customHeight="1">
      <c r="B88" s="54">
        <v>69</v>
      </c>
      <c r="C88" s="57" t="s">
        <v>254</v>
      </c>
      <c r="D88" s="58" t="s">
        <v>132</v>
      </c>
      <c r="E88" s="59" t="s">
        <v>29</v>
      </c>
      <c r="F88" s="125">
        <v>304300</v>
      </c>
      <c r="G88" s="126">
        <f>F88/10000</f>
        <v>30.43</v>
      </c>
      <c r="H88" s="128">
        <f>F88*1.055</f>
        <v>321036.5</v>
      </c>
      <c r="I88" s="124">
        <f>H88/10000</f>
        <v>32.10365</v>
      </c>
    </row>
    <row r="89" spans="2:9" ht="15" customHeight="1">
      <c r="B89" s="30">
        <v>70</v>
      </c>
      <c r="C89" s="23" t="s">
        <v>102</v>
      </c>
      <c r="D89" s="24" t="s">
        <v>18</v>
      </c>
      <c r="E89" s="22" t="s">
        <v>29</v>
      </c>
      <c r="F89" s="102">
        <v>258600</v>
      </c>
      <c r="G89" s="109">
        <f aca="true" t="shared" si="6" ref="G89:G109">F89/10000</f>
        <v>25.86</v>
      </c>
      <c r="H89" s="129">
        <f>F89*1.055</f>
        <v>272823</v>
      </c>
      <c r="I89" s="122">
        <f aca="true" t="shared" si="7" ref="I89:I109">H89/10000</f>
        <v>27.2823</v>
      </c>
    </row>
    <row r="90" spans="2:9" ht="15" customHeight="1">
      <c r="B90" s="30">
        <v>71</v>
      </c>
      <c r="C90" s="23" t="s">
        <v>103</v>
      </c>
      <c r="D90" s="24" t="s">
        <v>19</v>
      </c>
      <c r="E90" s="22" t="s">
        <v>29</v>
      </c>
      <c r="F90" s="102">
        <v>230600</v>
      </c>
      <c r="G90" s="109">
        <f t="shared" si="6"/>
        <v>23.06</v>
      </c>
      <c r="H90" s="129">
        <f aca="true" t="shared" si="8" ref="H90:H107">F90*1.055</f>
        <v>243283</v>
      </c>
      <c r="I90" s="122">
        <f t="shared" si="7"/>
        <v>24.3283</v>
      </c>
    </row>
    <row r="91" spans="2:9" ht="15" customHeight="1">
      <c r="B91" s="30">
        <v>72</v>
      </c>
      <c r="C91" s="23" t="s">
        <v>104</v>
      </c>
      <c r="D91" s="24" t="s">
        <v>108</v>
      </c>
      <c r="E91" s="22" t="s">
        <v>29</v>
      </c>
      <c r="F91" s="102">
        <v>135900</v>
      </c>
      <c r="G91" s="109">
        <f t="shared" si="6"/>
        <v>13.59</v>
      </c>
      <c r="H91" s="129">
        <f t="shared" si="8"/>
        <v>143374.5</v>
      </c>
      <c r="I91" s="122">
        <f t="shared" si="7"/>
        <v>14.33745</v>
      </c>
    </row>
    <row r="92" spans="2:9" ht="15" customHeight="1">
      <c r="B92" s="30">
        <v>73</v>
      </c>
      <c r="C92" s="23" t="s">
        <v>255</v>
      </c>
      <c r="D92" s="24" t="s">
        <v>133</v>
      </c>
      <c r="E92" s="22" t="s">
        <v>29</v>
      </c>
      <c r="F92" s="102">
        <v>323200</v>
      </c>
      <c r="G92" s="109">
        <f t="shared" si="6"/>
        <v>32.32</v>
      </c>
      <c r="H92" s="129">
        <f>F92*1.055</f>
        <v>340976</v>
      </c>
      <c r="I92" s="122">
        <f t="shared" si="7"/>
        <v>34.0976</v>
      </c>
    </row>
    <row r="93" spans="2:9" ht="15" customHeight="1">
      <c r="B93" s="30">
        <v>74</v>
      </c>
      <c r="C93" s="23" t="s">
        <v>107</v>
      </c>
      <c r="D93" s="24" t="s">
        <v>20</v>
      </c>
      <c r="E93" s="22" t="s">
        <v>29</v>
      </c>
      <c r="F93" s="102">
        <v>285100</v>
      </c>
      <c r="G93" s="109">
        <f t="shared" si="6"/>
        <v>28.51</v>
      </c>
      <c r="H93" s="129">
        <f t="shared" si="8"/>
        <v>300780.5</v>
      </c>
      <c r="I93" s="122">
        <f t="shared" si="7"/>
        <v>30.07805</v>
      </c>
    </row>
    <row r="94" spans="2:9" ht="15" customHeight="1">
      <c r="B94" s="30">
        <v>75</v>
      </c>
      <c r="C94" s="23" t="s">
        <v>106</v>
      </c>
      <c r="D94" s="24" t="s">
        <v>21</v>
      </c>
      <c r="E94" s="22" t="s">
        <v>29</v>
      </c>
      <c r="F94" s="102">
        <v>239200</v>
      </c>
      <c r="G94" s="109">
        <f t="shared" si="6"/>
        <v>23.92</v>
      </c>
      <c r="H94" s="129">
        <f t="shared" si="8"/>
        <v>252355.99999999997</v>
      </c>
      <c r="I94" s="122">
        <f t="shared" si="7"/>
        <v>25.235599999999998</v>
      </c>
    </row>
    <row r="95" spans="2:9" ht="15" customHeight="1">
      <c r="B95" s="30">
        <v>76</v>
      </c>
      <c r="C95" s="23" t="s">
        <v>105</v>
      </c>
      <c r="D95" s="24" t="s">
        <v>62</v>
      </c>
      <c r="E95" s="22" t="s">
        <v>29</v>
      </c>
      <c r="F95" s="102">
        <v>140200</v>
      </c>
      <c r="G95" s="109">
        <f t="shared" si="6"/>
        <v>14.02</v>
      </c>
      <c r="H95" s="129">
        <f t="shared" si="8"/>
        <v>147911</v>
      </c>
      <c r="I95" s="122">
        <f t="shared" si="7"/>
        <v>14.7911</v>
      </c>
    </row>
    <row r="96" spans="2:9" ht="15" customHeight="1">
      <c r="B96" s="30">
        <v>77</v>
      </c>
      <c r="C96" s="23" t="s">
        <v>280</v>
      </c>
      <c r="D96" s="24" t="s">
        <v>265</v>
      </c>
      <c r="E96" s="22" t="s">
        <v>29</v>
      </c>
      <c r="F96" s="102">
        <v>309900</v>
      </c>
      <c r="G96" s="109">
        <f t="shared" si="6"/>
        <v>30.99</v>
      </c>
      <c r="H96" s="129">
        <f t="shared" si="8"/>
        <v>326944.5</v>
      </c>
      <c r="I96" s="122">
        <f t="shared" si="7"/>
        <v>32.69445</v>
      </c>
    </row>
    <row r="97" spans="2:9" ht="15">
      <c r="B97" s="30">
        <v>78</v>
      </c>
      <c r="C97" s="23" t="s">
        <v>131</v>
      </c>
      <c r="D97" s="24" t="s">
        <v>15</v>
      </c>
      <c r="E97" s="22" t="s">
        <v>29</v>
      </c>
      <c r="F97" s="102">
        <v>252800</v>
      </c>
      <c r="G97" s="109">
        <f t="shared" si="6"/>
        <v>25.28</v>
      </c>
      <c r="H97" s="129">
        <f t="shared" si="8"/>
        <v>266704</v>
      </c>
      <c r="I97" s="122">
        <f t="shared" si="7"/>
        <v>26.6704</v>
      </c>
    </row>
    <row r="98" spans="2:9" ht="15">
      <c r="B98" s="30">
        <v>79</v>
      </c>
      <c r="C98" s="23" t="s">
        <v>115</v>
      </c>
      <c r="D98" s="24" t="s">
        <v>16</v>
      </c>
      <c r="E98" s="22" t="s">
        <v>29</v>
      </c>
      <c r="F98" s="102">
        <v>228100</v>
      </c>
      <c r="G98" s="109">
        <f t="shared" si="6"/>
        <v>22.81</v>
      </c>
      <c r="H98" s="129">
        <f t="shared" si="8"/>
        <v>240645.5</v>
      </c>
      <c r="I98" s="122">
        <f t="shared" si="7"/>
        <v>24.06455</v>
      </c>
    </row>
    <row r="99" spans="2:9" ht="15">
      <c r="B99" s="30">
        <v>80</v>
      </c>
      <c r="C99" s="23" t="s">
        <v>116</v>
      </c>
      <c r="D99" s="24" t="s">
        <v>17</v>
      </c>
      <c r="E99" s="22" t="s">
        <v>29</v>
      </c>
      <c r="F99" s="102">
        <v>138200</v>
      </c>
      <c r="G99" s="109">
        <f t="shared" si="6"/>
        <v>13.82</v>
      </c>
      <c r="H99" s="129">
        <f t="shared" si="8"/>
        <v>145801</v>
      </c>
      <c r="I99" s="122">
        <f t="shared" si="7"/>
        <v>14.5801</v>
      </c>
    </row>
    <row r="100" spans="2:9" ht="15">
      <c r="B100" s="30">
        <v>81</v>
      </c>
      <c r="C100" s="23" t="s">
        <v>258</v>
      </c>
      <c r="D100" s="24" t="s">
        <v>259</v>
      </c>
      <c r="E100" s="22" t="s">
        <v>29</v>
      </c>
      <c r="F100" s="102">
        <v>321500</v>
      </c>
      <c r="G100" s="109">
        <f t="shared" si="6"/>
        <v>32.15</v>
      </c>
      <c r="H100" s="129">
        <f>F100*1.055</f>
        <v>339182.5</v>
      </c>
      <c r="I100" s="122">
        <f t="shared" si="7"/>
        <v>33.91825</v>
      </c>
    </row>
    <row r="101" spans="2:9" ht="15">
      <c r="B101" s="30">
        <v>82</v>
      </c>
      <c r="C101" s="23" t="s">
        <v>256</v>
      </c>
      <c r="D101" s="24" t="s">
        <v>260</v>
      </c>
      <c r="E101" s="22" t="s">
        <v>29</v>
      </c>
      <c r="F101" s="102">
        <v>275400</v>
      </c>
      <c r="G101" s="109">
        <f t="shared" si="6"/>
        <v>27.54</v>
      </c>
      <c r="H101" s="129">
        <f t="shared" si="8"/>
        <v>290547</v>
      </c>
      <c r="I101" s="122">
        <f t="shared" si="7"/>
        <v>29.0547</v>
      </c>
    </row>
    <row r="102" spans="2:9" ht="15">
      <c r="B102" s="30">
        <v>83</v>
      </c>
      <c r="C102" s="23" t="s">
        <v>257</v>
      </c>
      <c r="D102" s="24" t="s">
        <v>261</v>
      </c>
      <c r="E102" s="22" t="s">
        <v>29</v>
      </c>
      <c r="F102" s="102">
        <v>235300</v>
      </c>
      <c r="G102" s="109">
        <f t="shared" si="6"/>
        <v>23.53</v>
      </c>
      <c r="H102" s="129">
        <f t="shared" si="8"/>
        <v>248241.49999999997</v>
      </c>
      <c r="I102" s="122">
        <f t="shared" si="7"/>
        <v>24.824149999999996</v>
      </c>
    </row>
    <row r="103" spans="2:9" ht="15">
      <c r="B103" s="30">
        <v>84</v>
      </c>
      <c r="C103" s="23" t="s">
        <v>276</v>
      </c>
      <c r="D103" s="24" t="s">
        <v>277</v>
      </c>
      <c r="E103" s="22" t="s">
        <v>29</v>
      </c>
      <c r="F103" s="102">
        <v>138300</v>
      </c>
      <c r="G103" s="109">
        <f t="shared" si="6"/>
        <v>13.83</v>
      </c>
      <c r="H103" s="129">
        <f t="shared" si="8"/>
        <v>145906.5</v>
      </c>
      <c r="I103" s="122">
        <f t="shared" si="7"/>
        <v>14.59065</v>
      </c>
    </row>
    <row r="104" spans="2:9" ht="15">
      <c r="B104" s="30">
        <v>85</v>
      </c>
      <c r="C104" s="23" t="s">
        <v>262</v>
      </c>
      <c r="D104" s="24" t="s">
        <v>112</v>
      </c>
      <c r="E104" s="22" t="s">
        <v>29</v>
      </c>
      <c r="F104" s="102">
        <v>472400</v>
      </c>
      <c r="G104" s="109">
        <f t="shared" si="6"/>
        <v>47.24</v>
      </c>
      <c r="H104" s="129">
        <f t="shared" si="8"/>
        <v>498381.99999999994</v>
      </c>
      <c r="I104" s="122">
        <f t="shared" si="7"/>
        <v>49.83819999999999</v>
      </c>
    </row>
    <row r="105" spans="2:9" ht="15">
      <c r="B105" s="30">
        <v>86</v>
      </c>
      <c r="C105" s="23" t="s">
        <v>120</v>
      </c>
      <c r="D105" s="24" t="s">
        <v>124</v>
      </c>
      <c r="E105" s="22" t="s">
        <v>29</v>
      </c>
      <c r="F105" s="102">
        <v>214100</v>
      </c>
      <c r="G105" s="109">
        <f t="shared" si="6"/>
        <v>21.41</v>
      </c>
      <c r="H105" s="129">
        <f>F105*1.055</f>
        <v>225875.5</v>
      </c>
      <c r="I105" s="122">
        <f t="shared" si="7"/>
        <v>22.58755</v>
      </c>
    </row>
    <row r="106" spans="2:9" ht="15">
      <c r="B106" s="30">
        <v>87</v>
      </c>
      <c r="C106" s="23" t="s">
        <v>121</v>
      </c>
      <c r="D106" s="24" t="s">
        <v>123</v>
      </c>
      <c r="E106" s="22" t="s">
        <v>29</v>
      </c>
      <c r="F106" s="102">
        <v>180000</v>
      </c>
      <c r="G106" s="109">
        <f t="shared" si="6"/>
        <v>18</v>
      </c>
      <c r="H106" s="129">
        <f t="shared" si="8"/>
        <v>189900</v>
      </c>
      <c r="I106" s="122">
        <f t="shared" si="7"/>
        <v>18.99</v>
      </c>
    </row>
    <row r="107" spans="2:9" s="3" customFormat="1" ht="15.75" customHeight="1">
      <c r="B107" s="30">
        <v>88</v>
      </c>
      <c r="C107" s="27" t="s">
        <v>122</v>
      </c>
      <c r="D107" s="24" t="s">
        <v>125</v>
      </c>
      <c r="E107" s="22" t="s">
        <v>29</v>
      </c>
      <c r="F107" s="102">
        <v>248200</v>
      </c>
      <c r="G107" s="109">
        <f t="shared" si="6"/>
        <v>24.82</v>
      </c>
      <c r="H107" s="129">
        <f t="shared" si="8"/>
        <v>261850.99999999997</v>
      </c>
      <c r="I107" s="122">
        <f t="shared" si="7"/>
        <v>26.1851</v>
      </c>
    </row>
    <row r="108" spans="2:9" ht="18" customHeight="1">
      <c r="B108" s="30">
        <v>89</v>
      </c>
      <c r="C108" s="27" t="s">
        <v>119</v>
      </c>
      <c r="D108" s="24" t="s">
        <v>126</v>
      </c>
      <c r="E108" s="22" t="s">
        <v>29</v>
      </c>
      <c r="F108" s="102">
        <v>351600</v>
      </c>
      <c r="G108" s="109">
        <f t="shared" si="6"/>
        <v>35.16</v>
      </c>
      <c r="H108" s="129">
        <f>F108*1.055</f>
        <v>370938</v>
      </c>
      <c r="I108" s="122">
        <f t="shared" si="7"/>
        <v>37.0938</v>
      </c>
    </row>
    <row r="109" spans="2:9" ht="18" customHeight="1" thickBot="1">
      <c r="B109" s="31">
        <v>90</v>
      </c>
      <c r="C109" s="60" t="s">
        <v>252</v>
      </c>
      <c r="D109" s="32" t="s">
        <v>253</v>
      </c>
      <c r="E109" s="33" t="s">
        <v>29</v>
      </c>
      <c r="F109" s="116">
        <v>123500</v>
      </c>
      <c r="G109" s="127">
        <f t="shared" si="6"/>
        <v>12.35</v>
      </c>
      <c r="H109" s="130">
        <f>F109*1.055</f>
        <v>130292.49999999999</v>
      </c>
      <c r="I109" s="131">
        <f t="shared" si="7"/>
        <v>13.02925</v>
      </c>
    </row>
    <row r="110" spans="2:9" ht="18" customHeight="1" thickBot="1">
      <c r="B110" s="290" t="s">
        <v>94</v>
      </c>
      <c r="C110" s="291"/>
      <c r="D110" s="291"/>
      <c r="E110" s="291"/>
      <c r="F110" s="291"/>
      <c r="G110" s="291"/>
      <c r="H110" s="291"/>
      <c r="I110" s="111"/>
    </row>
    <row r="111" spans="2:9" ht="18" customHeight="1">
      <c r="B111" s="71">
        <v>91</v>
      </c>
      <c r="C111" s="72" t="s">
        <v>95</v>
      </c>
      <c r="D111" s="73" t="s">
        <v>75</v>
      </c>
      <c r="E111" s="74" t="s">
        <v>29</v>
      </c>
      <c r="F111" s="125">
        <v>87600</v>
      </c>
      <c r="G111" s="108">
        <f>F111/10000</f>
        <v>8.76</v>
      </c>
      <c r="H111" s="132">
        <f aca="true" t="shared" si="9" ref="H111:H124">F111*1.055</f>
        <v>92418</v>
      </c>
      <c r="I111" s="121">
        <f>H111/10000</f>
        <v>9.2418</v>
      </c>
    </row>
    <row r="112" spans="2:9" ht="20.25" customHeight="1">
      <c r="B112" s="75">
        <v>92</v>
      </c>
      <c r="C112" s="36" t="s">
        <v>96</v>
      </c>
      <c r="D112" s="35" t="s">
        <v>76</v>
      </c>
      <c r="E112" s="37" t="s">
        <v>29</v>
      </c>
      <c r="F112" s="102">
        <v>64100</v>
      </c>
      <c r="G112" s="109">
        <f aca="true" t="shared" si="10" ref="G112:G124">F112/10000</f>
        <v>6.41</v>
      </c>
      <c r="H112" s="133">
        <f t="shared" si="9"/>
        <v>67625.5</v>
      </c>
      <c r="I112" s="122">
        <f aca="true" t="shared" si="11" ref="I112:I124">H112/10000</f>
        <v>6.76255</v>
      </c>
    </row>
    <row r="113" spans="2:10" ht="18" customHeight="1">
      <c r="B113" s="75">
        <v>93</v>
      </c>
      <c r="C113" s="36" t="s">
        <v>97</v>
      </c>
      <c r="D113" s="35" t="s">
        <v>77</v>
      </c>
      <c r="E113" s="37" t="s">
        <v>29</v>
      </c>
      <c r="F113" s="102">
        <v>63700</v>
      </c>
      <c r="G113" s="109">
        <f t="shared" si="10"/>
        <v>6.37</v>
      </c>
      <c r="H113" s="133">
        <f t="shared" si="9"/>
        <v>67203.5</v>
      </c>
      <c r="I113" s="122">
        <f t="shared" si="11"/>
        <v>6.72035</v>
      </c>
      <c r="J113" s="6"/>
    </row>
    <row r="114" spans="2:10" ht="18" customHeight="1">
      <c r="B114" s="75">
        <v>94</v>
      </c>
      <c r="C114" s="36" t="s">
        <v>128</v>
      </c>
      <c r="D114" s="35" t="s">
        <v>110</v>
      </c>
      <c r="E114" s="37" t="s">
        <v>29</v>
      </c>
      <c r="F114" s="102">
        <v>40100</v>
      </c>
      <c r="G114" s="109">
        <f t="shared" si="10"/>
        <v>4.01</v>
      </c>
      <c r="H114" s="133">
        <f t="shared" si="9"/>
        <v>42305.5</v>
      </c>
      <c r="I114" s="122">
        <f t="shared" si="11"/>
        <v>4.23055</v>
      </c>
      <c r="J114" s="6"/>
    </row>
    <row r="115" spans="2:9" ht="15.75" customHeight="1">
      <c r="B115" s="75">
        <v>95</v>
      </c>
      <c r="C115" s="36" t="s">
        <v>129</v>
      </c>
      <c r="D115" s="35" t="s">
        <v>111</v>
      </c>
      <c r="E115" s="37" t="s">
        <v>29</v>
      </c>
      <c r="F115" s="102">
        <v>34200</v>
      </c>
      <c r="G115" s="109">
        <f t="shared" si="10"/>
        <v>3.42</v>
      </c>
      <c r="H115" s="133">
        <f t="shared" si="9"/>
        <v>36081</v>
      </c>
      <c r="I115" s="122">
        <f t="shared" si="11"/>
        <v>3.6081</v>
      </c>
    </row>
    <row r="116" spans="2:9" ht="15.75" customHeight="1">
      <c r="B116" s="75">
        <v>96</v>
      </c>
      <c r="C116" s="36" t="s">
        <v>263</v>
      </c>
      <c r="D116" s="35" t="s">
        <v>264</v>
      </c>
      <c r="E116" s="37" t="s">
        <v>29</v>
      </c>
      <c r="F116" s="102">
        <v>66400</v>
      </c>
      <c r="G116" s="109">
        <f t="shared" si="10"/>
        <v>6.64</v>
      </c>
      <c r="H116" s="133">
        <f t="shared" si="9"/>
        <v>70052</v>
      </c>
      <c r="I116" s="122">
        <f t="shared" si="11"/>
        <v>7.0052</v>
      </c>
    </row>
    <row r="117" spans="2:9" ht="15.75" customHeight="1">
      <c r="B117" s="75">
        <v>97</v>
      </c>
      <c r="C117" s="38" t="s">
        <v>187</v>
      </c>
      <c r="D117" s="38" t="s">
        <v>184</v>
      </c>
      <c r="E117" s="35" t="s">
        <v>29</v>
      </c>
      <c r="F117" s="102">
        <v>123100</v>
      </c>
      <c r="G117" s="109">
        <f t="shared" si="10"/>
        <v>12.31</v>
      </c>
      <c r="H117" s="133">
        <f t="shared" si="9"/>
        <v>129870.49999999999</v>
      </c>
      <c r="I117" s="122">
        <f t="shared" si="11"/>
        <v>12.987049999999998</v>
      </c>
    </row>
    <row r="118" spans="2:9" ht="15.75" customHeight="1">
      <c r="B118" s="75">
        <v>98</v>
      </c>
      <c r="C118" s="38" t="s">
        <v>188</v>
      </c>
      <c r="D118" s="35" t="s">
        <v>189</v>
      </c>
      <c r="E118" s="35" t="s">
        <v>29</v>
      </c>
      <c r="F118" s="102">
        <v>94600</v>
      </c>
      <c r="G118" s="109">
        <f t="shared" si="10"/>
        <v>9.46</v>
      </c>
      <c r="H118" s="133">
        <f t="shared" si="9"/>
        <v>99803</v>
      </c>
      <c r="I118" s="122">
        <f t="shared" si="11"/>
        <v>9.9803</v>
      </c>
    </row>
    <row r="119" spans="2:9" ht="15.75" customHeight="1">
      <c r="B119" s="75">
        <v>99</v>
      </c>
      <c r="C119" s="36" t="s">
        <v>98</v>
      </c>
      <c r="D119" s="37" t="s">
        <v>74</v>
      </c>
      <c r="E119" s="37" t="s">
        <v>29</v>
      </c>
      <c r="F119" s="102">
        <v>60700</v>
      </c>
      <c r="G119" s="109">
        <f t="shared" si="10"/>
        <v>6.07</v>
      </c>
      <c r="H119" s="133">
        <f t="shared" si="9"/>
        <v>64038.49999999999</v>
      </c>
      <c r="I119" s="122">
        <f t="shared" si="11"/>
        <v>6.403849999999999</v>
      </c>
    </row>
    <row r="120" spans="2:9" ht="15.75" customHeight="1">
      <c r="B120" s="75">
        <v>100</v>
      </c>
      <c r="C120" s="36" t="s">
        <v>190</v>
      </c>
      <c r="D120" s="37" t="s">
        <v>192</v>
      </c>
      <c r="E120" s="37" t="s">
        <v>29</v>
      </c>
      <c r="F120" s="102">
        <v>47500</v>
      </c>
      <c r="G120" s="109">
        <f t="shared" si="10"/>
        <v>4.75</v>
      </c>
      <c r="H120" s="133">
        <f t="shared" si="9"/>
        <v>50112.5</v>
      </c>
      <c r="I120" s="122">
        <f t="shared" si="11"/>
        <v>5.01125</v>
      </c>
    </row>
    <row r="121" spans="2:9" ht="15.75" customHeight="1">
      <c r="B121" s="75">
        <v>101</v>
      </c>
      <c r="C121" s="36" t="s">
        <v>194</v>
      </c>
      <c r="D121" s="37" t="s">
        <v>195</v>
      </c>
      <c r="E121" s="37" t="s">
        <v>29</v>
      </c>
      <c r="F121" s="102">
        <v>41200</v>
      </c>
      <c r="G121" s="109">
        <f t="shared" si="10"/>
        <v>4.12</v>
      </c>
      <c r="H121" s="133">
        <f t="shared" si="9"/>
        <v>43466</v>
      </c>
      <c r="I121" s="122">
        <f t="shared" si="11"/>
        <v>4.3466</v>
      </c>
    </row>
    <row r="122" spans="2:9" ht="15.75" customHeight="1">
      <c r="B122" s="75">
        <v>102</v>
      </c>
      <c r="C122" s="36" t="s">
        <v>191</v>
      </c>
      <c r="D122" s="37" t="s">
        <v>193</v>
      </c>
      <c r="E122" s="37" t="s">
        <v>29</v>
      </c>
      <c r="F122" s="102">
        <v>133800</v>
      </c>
      <c r="G122" s="109">
        <f t="shared" si="10"/>
        <v>13.38</v>
      </c>
      <c r="H122" s="133">
        <f t="shared" si="9"/>
        <v>141159</v>
      </c>
      <c r="I122" s="122">
        <f t="shared" si="11"/>
        <v>14.1159</v>
      </c>
    </row>
    <row r="123" spans="2:9" ht="15.75" customHeight="1">
      <c r="B123" s="75">
        <v>103</v>
      </c>
      <c r="C123" s="36" t="s">
        <v>271</v>
      </c>
      <c r="D123" s="37" t="s">
        <v>272</v>
      </c>
      <c r="E123" s="37" t="s">
        <v>29</v>
      </c>
      <c r="F123" s="102">
        <v>111800</v>
      </c>
      <c r="G123" s="109">
        <f t="shared" si="10"/>
        <v>11.18</v>
      </c>
      <c r="H123" s="133">
        <f t="shared" si="9"/>
        <v>117949</v>
      </c>
      <c r="I123" s="122">
        <f t="shared" si="11"/>
        <v>11.7949</v>
      </c>
    </row>
    <row r="124" spans="2:10" ht="18" customHeight="1" thickBot="1">
      <c r="B124" s="95">
        <v>104</v>
      </c>
      <c r="C124" s="40" t="s">
        <v>127</v>
      </c>
      <c r="D124" s="41" t="s">
        <v>130</v>
      </c>
      <c r="E124" s="41" t="s">
        <v>29</v>
      </c>
      <c r="F124" s="116">
        <v>35800</v>
      </c>
      <c r="G124" s="110">
        <f t="shared" si="10"/>
        <v>3.58</v>
      </c>
      <c r="H124" s="134">
        <f t="shared" si="9"/>
        <v>37769</v>
      </c>
      <c r="I124" s="123">
        <f t="shared" si="11"/>
        <v>3.7769</v>
      </c>
      <c r="J124" s="82"/>
    </row>
    <row r="125" spans="2:19" ht="18" customHeight="1" thickBot="1">
      <c r="B125" s="298" t="s">
        <v>199</v>
      </c>
      <c r="C125" s="299"/>
      <c r="D125" s="299"/>
      <c r="E125" s="299"/>
      <c r="F125" s="299"/>
      <c r="G125" s="299"/>
      <c r="H125" s="299"/>
      <c r="I125" s="111"/>
      <c r="J125" s="82"/>
      <c r="K125" s="44"/>
      <c r="L125" s="61"/>
      <c r="M125" s="44"/>
      <c r="N125" s="44"/>
      <c r="O125" s="62"/>
      <c r="P125" s="63"/>
      <c r="Q125" s="64"/>
      <c r="R125" s="43"/>
      <c r="S125" s="2"/>
    </row>
    <row r="126" spans="2:19" ht="30.75" customHeight="1">
      <c r="B126" s="76">
        <v>105</v>
      </c>
      <c r="C126" s="77" t="s">
        <v>99</v>
      </c>
      <c r="D126" s="73" t="s">
        <v>100</v>
      </c>
      <c r="E126" s="73" t="s">
        <v>29</v>
      </c>
      <c r="F126" s="125">
        <v>484200</v>
      </c>
      <c r="G126" s="108">
        <f>F126/10000</f>
        <v>48.42</v>
      </c>
      <c r="H126" s="137">
        <f>F126*1.055</f>
        <v>510830.99999999994</v>
      </c>
      <c r="I126" s="121">
        <f>H126/10000</f>
        <v>51.083099999999995</v>
      </c>
      <c r="J126" s="82"/>
      <c r="K126" s="44"/>
      <c r="L126" s="61"/>
      <c r="M126" s="44"/>
      <c r="N126" s="44"/>
      <c r="O126" s="62"/>
      <c r="P126" s="63"/>
      <c r="Q126" s="65"/>
      <c r="R126" s="43"/>
      <c r="S126" s="2"/>
    </row>
    <row r="127" spans="2:19" ht="18" customHeight="1">
      <c r="B127" s="34">
        <v>106</v>
      </c>
      <c r="C127" s="78" t="s">
        <v>101</v>
      </c>
      <c r="D127" s="35" t="s">
        <v>109</v>
      </c>
      <c r="E127" s="35" t="s">
        <v>29</v>
      </c>
      <c r="F127" s="135">
        <v>218000</v>
      </c>
      <c r="G127" s="109">
        <f aca="true" t="shared" si="12" ref="G127:G138">F127/10000</f>
        <v>21.8</v>
      </c>
      <c r="H127" s="129">
        <f aca="true" t="shared" si="13" ref="H127:H137">F127*1.055</f>
        <v>229990</v>
      </c>
      <c r="I127" s="122">
        <f aca="true" t="shared" si="14" ref="I127:I138">H127/10000</f>
        <v>22.999</v>
      </c>
      <c r="J127" s="82"/>
      <c r="K127" s="44"/>
      <c r="L127" s="61"/>
      <c r="M127" s="44"/>
      <c r="N127" s="44"/>
      <c r="O127" s="62"/>
      <c r="P127" s="63"/>
      <c r="Q127" s="65"/>
      <c r="R127" s="43"/>
      <c r="S127" s="2"/>
    </row>
    <row r="128" spans="2:19" ht="18" customHeight="1">
      <c r="B128" s="34">
        <v>107</v>
      </c>
      <c r="C128" s="38" t="s">
        <v>118</v>
      </c>
      <c r="D128" s="35" t="s">
        <v>117</v>
      </c>
      <c r="E128" s="35" t="s">
        <v>29</v>
      </c>
      <c r="F128" s="102">
        <v>64700</v>
      </c>
      <c r="G128" s="109">
        <f t="shared" si="12"/>
        <v>6.47</v>
      </c>
      <c r="H128" s="129">
        <f>F128*1.055</f>
        <v>68258.5</v>
      </c>
      <c r="I128" s="122">
        <f t="shared" si="14"/>
        <v>6.82585</v>
      </c>
      <c r="J128" s="82"/>
      <c r="K128" s="44"/>
      <c r="L128" s="66"/>
      <c r="M128" s="44"/>
      <c r="N128" s="44"/>
      <c r="O128" s="62"/>
      <c r="P128" s="63"/>
      <c r="Q128" s="65"/>
      <c r="R128" s="43"/>
      <c r="S128" s="2"/>
    </row>
    <row r="129" spans="2:19" ht="18" customHeight="1">
      <c r="B129" s="34">
        <v>108</v>
      </c>
      <c r="C129" s="79" t="s">
        <v>181</v>
      </c>
      <c r="D129" s="38" t="s">
        <v>180</v>
      </c>
      <c r="E129" s="35" t="s">
        <v>29</v>
      </c>
      <c r="F129" s="136">
        <v>42400</v>
      </c>
      <c r="G129" s="109">
        <f t="shared" si="12"/>
        <v>4.24</v>
      </c>
      <c r="H129" s="129">
        <f t="shared" si="13"/>
        <v>44732</v>
      </c>
      <c r="I129" s="122">
        <f t="shared" si="14"/>
        <v>4.4732</v>
      </c>
      <c r="J129" s="82"/>
      <c r="K129" s="44"/>
      <c r="L129" s="45"/>
      <c r="M129" s="46"/>
      <c r="N129" s="44"/>
      <c r="O129" s="42"/>
      <c r="P129" s="42"/>
      <c r="Q129" s="67"/>
      <c r="R129" s="43"/>
      <c r="S129" s="2"/>
    </row>
    <row r="130" spans="2:19" ht="18" customHeight="1">
      <c r="B130" s="34">
        <v>109</v>
      </c>
      <c r="C130" s="79" t="s">
        <v>182</v>
      </c>
      <c r="D130" s="38" t="s">
        <v>183</v>
      </c>
      <c r="E130" s="35" t="s">
        <v>29</v>
      </c>
      <c r="F130" s="136">
        <v>42400</v>
      </c>
      <c r="G130" s="109">
        <f t="shared" si="12"/>
        <v>4.24</v>
      </c>
      <c r="H130" s="129">
        <f t="shared" si="13"/>
        <v>44732</v>
      </c>
      <c r="I130" s="122">
        <f t="shared" si="14"/>
        <v>4.4732</v>
      </c>
      <c r="J130" s="82"/>
      <c r="K130" s="44"/>
      <c r="L130" s="66"/>
      <c r="M130" s="46"/>
      <c r="N130" s="44"/>
      <c r="O130" s="42"/>
      <c r="P130" s="42"/>
      <c r="Q130" s="67"/>
      <c r="R130" s="43"/>
      <c r="S130" s="2"/>
    </row>
    <row r="131" spans="2:19" ht="18" customHeight="1">
      <c r="B131" s="34">
        <v>110</v>
      </c>
      <c r="C131" s="38" t="s">
        <v>185</v>
      </c>
      <c r="D131" s="38" t="s">
        <v>186</v>
      </c>
      <c r="E131" s="35" t="s">
        <v>29</v>
      </c>
      <c r="F131" s="136">
        <v>47000</v>
      </c>
      <c r="G131" s="109">
        <f t="shared" si="12"/>
        <v>4.7</v>
      </c>
      <c r="H131" s="129">
        <f t="shared" si="13"/>
        <v>49585</v>
      </c>
      <c r="I131" s="122">
        <f t="shared" si="14"/>
        <v>4.9585</v>
      </c>
      <c r="J131" s="82"/>
      <c r="K131" s="68"/>
      <c r="L131" s="69"/>
      <c r="M131" s="68"/>
      <c r="N131" s="68"/>
      <c r="O131" s="70"/>
      <c r="P131" s="63"/>
      <c r="Q131" s="65"/>
      <c r="R131" s="43"/>
      <c r="S131" s="2"/>
    </row>
    <row r="132" spans="2:19" ht="15.75" customHeight="1">
      <c r="B132" s="34">
        <v>111</v>
      </c>
      <c r="C132" s="80" t="s">
        <v>267</v>
      </c>
      <c r="D132" s="24" t="s">
        <v>268</v>
      </c>
      <c r="E132" s="24" t="s">
        <v>31</v>
      </c>
      <c r="F132" s="135">
        <v>49100</v>
      </c>
      <c r="G132" s="109">
        <f t="shared" si="12"/>
        <v>4.91</v>
      </c>
      <c r="H132" s="129">
        <f t="shared" si="13"/>
        <v>51800.5</v>
      </c>
      <c r="I132" s="122">
        <f t="shared" si="14"/>
        <v>5.18005</v>
      </c>
      <c r="K132" s="68"/>
      <c r="L132" s="69"/>
      <c r="M132" s="68"/>
      <c r="N132" s="68"/>
      <c r="O132" s="70"/>
      <c r="P132" s="63"/>
      <c r="Q132" s="64"/>
      <c r="R132" s="43"/>
      <c r="S132" s="2"/>
    </row>
    <row r="133" spans="2:19" ht="15.75" customHeight="1">
      <c r="B133" s="34">
        <v>112</v>
      </c>
      <c r="C133" s="80" t="s">
        <v>266</v>
      </c>
      <c r="D133" s="24" t="s">
        <v>269</v>
      </c>
      <c r="E133" s="35" t="s">
        <v>29</v>
      </c>
      <c r="F133" s="135">
        <v>17000</v>
      </c>
      <c r="G133" s="109">
        <f t="shared" si="12"/>
        <v>1.7</v>
      </c>
      <c r="H133" s="129">
        <f t="shared" si="13"/>
        <v>17935</v>
      </c>
      <c r="I133" s="122">
        <f t="shared" si="14"/>
        <v>1.7935</v>
      </c>
      <c r="K133" s="68"/>
      <c r="L133" s="69"/>
      <c r="M133" s="68"/>
      <c r="N133" s="68"/>
      <c r="O133" s="70"/>
      <c r="P133" s="63"/>
      <c r="Q133" s="64"/>
      <c r="R133" s="43"/>
      <c r="S133" s="2"/>
    </row>
    <row r="134" spans="2:19" ht="15.75" customHeight="1">
      <c r="B134" s="34">
        <v>113</v>
      </c>
      <c r="C134" s="80" t="s">
        <v>273</v>
      </c>
      <c r="D134" s="24" t="s">
        <v>274</v>
      </c>
      <c r="E134" s="35" t="s">
        <v>29</v>
      </c>
      <c r="F134" s="135">
        <v>85900</v>
      </c>
      <c r="G134" s="109">
        <f t="shared" si="12"/>
        <v>8.59</v>
      </c>
      <c r="H134" s="129">
        <f t="shared" si="13"/>
        <v>90624.5</v>
      </c>
      <c r="I134" s="122">
        <f t="shared" si="14"/>
        <v>9.06245</v>
      </c>
      <c r="K134" s="68"/>
      <c r="L134" s="69"/>
      <c r="M134" s="68"/>
      <c r="N134" s="68"/>
      <c r="O134" s="70"/>
      <c r="P134" s="63"/>
      <c r="Q134" s="64"/>
      <c r="R134" s="43"/>
      <c r="S134" s="2"/>
    </row>
    <row r="135" spans="2:19" ht="15.75" customHeight="1">
      <c r="B135" s="34">
        <v>114</v>
      </c>
      <c r="C135" s="80" t="s">
        <v>275</v>
      </c>
      <c r="D135" s="24" t="s">
        <v>274</v>
      </c>
      <c r="E135" s="35" t="s">
        <v>29</v>
      </c>
      <c r="F135" s="135">
        <v>35500</v>
      </c>
      <c r="G135" s="109">
        <f t="shared" si="12"/>
        <v>3.55</v>
      </c>
      <c r="H135" s="129">
        <f t="shared" si="13"/>
        <v>37452.5</v>
      </c>
      <c r="I135" s="122">
        <f t="shared" si="14"/>
        <v>3.74525</v>
      </c>
      <c r="K135" s="68"/>
      <c r="L135" s="69"/>
      <c r="M135" s="68"/>
      <c r="N135" s="68"/>
      <c r="O135" s="70"/>
      <c r="P135" s="63"/>
      <c r="Q135" s="64"/>
      <c r="R135" s="43"/>
      <c r="S135" s="2"/>
    </row>
    <row r="136" spans="2:19" ht="15.75" customHeight="1">
      <c r="B136" s="34">
        <v>115</v>
      </c>
      <c r="C136" s="80" t="s">
        <v>23</v>
      </c>
      <c r="D136" s="24" t="s">
        <v>24</v>
      </c>
      <c r="E136" s="24" t="s">
        <v>31</v>
      </c>
      <c r="F136" s="102">
        <v>6750</v>
      </c>
      <c r="G136" s="109">
        <f t="shared" si="12"/>
        <v>0.675</v>
      </c>
      <c r="H136" s="129">
        <f t="shared" si="13"/>
        <v>7121.25</v>
      </c>
      <c r="I136" s="122">
        <f t="shared" si="14"/>
        <v>0.712125</v>
      </c>
      <c r="K136" s="2"/>
      <c r="L136" s="2"/>
      <c r="M136" s="2"/>
      <c r="N136" s="2"/>
      <c r="O136" s="2"/>
      <c r="P136" s="2"/>
      <c r="Q136" s="2"/>
      <c r="R136" s="2"/>
      <c r="S136" s="2"/>
    </row>
    <row r="137" spans="2:19" ht="15.75" customHeight="1">
      <c r="B137" s="34">
        <v>116</v>
      </c>
      <c r="C137" s="80" t="s">
        <v>205</v>
      </c>
      <c r="D137" s="24" t="s">
        <v>206</v>
      </c>
      <c r="E137" s="24" t="s">
        <v>29</v>
      </c>
      <c r="F137" s="102">
        <v>233200</v>
      </c>
      <c r="G137" s="109">
        <f t="shared" si="12"/>
        <v>23.32</v>
      </c>
      <c r="H137" s="129">
        <f t="shared" si="13"/>
        <v>246026</v>
      </c>
      <c r="I137" s="122">
        <f t="shared" si="14"/>
        <v>24.6026</v>
      </c>
      <c r="K137" s="2"/>
      <c r="L137" s="2"/>
      <c r="M137" s="2"/>
      <c r="N137" s="2"/>
      <c r="O137" s="2"/>
      <c r="P137" s="2"/>
      <c r="Q137" s="2"/>
      <c r="R137" s="2"/>
      <c r="S137" s="2"/>
    </row>
    <row r="138" spans="2:19" ht="15.75" customHeight="1" thickBot="1">
      <c r="B138" s="94">
        <v>117</v>
      </c>
      <c r="C138" s="81" t="s">
        <v>207</v>
      </c>
      <c r="D138" s="32" t="s">
        <v>208</v>
      </c>
      <c r="E138" s="32" t="s">
        <v>29</v>
      </c>
      <c r="F138" s="116">
        <v>184200</v>
      </c>
      <c r="G138" s="110">
        <f t="shared" si="12"/>
        <v>18.42</v>
      </c>
      <c r="H138" s="138">
        <f>F138*1.055</f>
        <v>194331</v>
      </c>
      <c r="I138" s="123">
        <f t="shared" si="14"/>
        <v>19.4331</v>
      </c>
      <c r="K138" s="2"/>
      <c r="L138" s="2"/>
      <c r="M138" s="2"/>
      <c r="N138" s="2"/>
      <c r="O138" s="2"/>
      <c r="P138" s="2"/>
      <c r="Q138" s="2"/>
      <c r="R138" s="2"/>
      <c r="S138" s="2"/>
    </row>
    <row r="139" spans="2:19" ht="15.75" customHeight="1" thickBot="1">
      <c r="B139" s="290" t="s">
        <v>48</v>
      </c>
      <c r="C139" s="291"/>
      <c r="D139" s="291"/>
      <c r="E139" s="291"/>
      <c r="F139" s="291"/>
      <c r="G139" s="291"/>
      <c r="H139" s="291"/>
      <c r="I139" s="111"/>
      <c r="K139" s="2"/>
      <c r="L139" s="2"/>
      <c r="M139" s="2"/>
      <c r="N139" s="2"/>
      <c r="O139" s="2"/>
      <c r="P139" s="2"/>
      <c r="Q139" s="2"/>
      <c r="R139" s="2"/>
      <c r="S139" s="2"/>
    </row>
    <row r="140" spans="2:19" ht="15.75" customHeight="1">
      <c r="B140" s="54">
        <v>118</v>
      </c>
      <c r="C140" s="57" t="s">
        <v>93</v>
      </c>
      <c r="D140" s="58" t="s">
        <v>35</v>
      </c>
      <c r="E140" s="59" t="s">
        <v>30</v>
      </c>
      <c r="F140" s="139">
        <v>5300</v>
      </c>
      <c r="G140" s="108">
        <f>F140/10000</f>
        <v>0.53</v>
      </c>
      <c r="H140" s="141">
        <f>F140*1.055</f>
        <v>5591.5</v>
      </c>
      <c r="I140" s="121">
        <f>H140/10000</f>
        <v>0.55915</v>
      </c>
      <c r="K140" s="2"/>
      <c r="L140" s="2"/>
      <c r="M140" s="2"/>
      <c r="N140" s="2"/>
      <c r="O140" s="2"/>
      <c r="P140" s="2"/>
      <c r="Q140" s="2"/>
      <c r="R140" s="2"/>
      <c r="S140" s="2"/>
    </row>
    <row r="141" spans="2:19" ht="16.5" customHeight="1" thickBot="1">
      <c r="B141" s="31">
        <v>119</v>
      </c>
      <c r="C141" s="60" t="s">
        <v>53</v>
      </c>
      <c r="D141" s="32" t="s">
        <v>22</v>
      </c>
      <c r="E141" s="33" t="s">
        <v>30</v>
      </c>
      <c r="F141" s="140">
        <v>5500</v>
      </c>
      <c r="G141" s="110">
        <f>F141/10000</f>
        <v>0.55</v>
      </c>
      <c r="H141" s="142">
        <f>F141*1.055</f>
        <v>5802.5</v>
      </c>
      <c r="I141" s="123">
        <f>H141/10000</f>
        <v>0.58025</v>
      </c>
      <c r="K141" s="2"/>
      <c r="L141" s="2"/>
      <c r="M141" s="2"/>
      <c r="N141" s="2"/>
      <c r="O141" s="2"/>
      <c r="P141" s="2"/>
      <c r="Q141" s="2"/>
      <c r="R141" s="2"/>
      <c r="S141" s="2"/>
    </row>
    <row r="142" spans="2:19" s="3" customFormat="1" ht="16.5" thickBot="1">
      <c r="B142" s="292" t="s">
        <v>90</v>
      </c>
      <c r="C142" s="293"/>
      <c r="D142" s="293"/>
      <c r="E142" s="293"/>
      <c r="F142" s="293"/>
      <c r="G142" s="293"/>
      <c r="H142" s="293"/>
      <c r="I142" s="111"/>
      <c r="K142" s="50"/>
      <c r="L142" s="50"/>
      <c r="M142" s="50"/>
      <c r="N142" s="50"/>
      <c r="O142" s="50"/>
      <c r="P142" s="50"/>
      <c r="Q142" s="50"/>
      <c r="R142" s="50"/>
      <c r="S142" s="50"/>
    </row>
    <row r="143" spans="2:19" ht="18">
      <c r="B143" s="76">
        <v>120</v>
      </c>
      <c r="C143" s="72" t="s">
        <v>170</v>
      </c>
      <c r="D143" s="73" t="s">
        <v>32</v>
      </c>
      <c r="E143" s="74" t="s">
        <v>30</v>
      </c>
      <c r="F143" s="143">
        <v>6800</v>
      </c>
      <c r="G143" s="126">
        <f>F143/10000</f>
        <v>0.68</v>
      </c>
      <c r="H143" s="146">
        <f>F143*1.055</f>
        <v>7174</v>
      </c>
      <c r="I143" s="124">
        <f>H143/10000</f>
        <v>0.7174</v>
      </c>
      <c r="K143" s="2"/>
      <c r="L143" s="2"/>
      <c r="M143" s="2"/>
      <c r="N143" s="2"/>
      <c r="O143" s="2"/>
      <c r="P143" s="2"/>
      <c r="Q143" s="2"/>
      <c r="R143" s="2"/>
      <c r="S143" s="2"/>
    </row>
    <row r="144" spans="2:9" ht="18">
      <c r="B144" s="34">
        <v>121</v>
      </c>
      <c r="C144" s="36" t="s">
        <v>171</v>
      </c>
      <c r="D144" s="35" t="s">
        <v>50</v>
      </c>
      <c r="E144" s="37" t="s">
        <v>30</v>
      </c>
      <c r="F144" s="102">
        <v>9750</v>
      </c>
      <c r="G144" s="109">
        <f aca="true" t="shared" si="15" ref="G144:G155">F144/10000</f>
        <v>0.975</v>
      </c>
      <c r="H144" s="129">
        <f aca="true" t="shared" si="16" ref="H144:H153">F144*1.055</f>
        <v>10286.25</v>
      </c>
      <c r="I144" s="122">
        <f aca="true" t="shared" si="17" ref="I144:I155">H144/10000</f>
        <v>1.028625</v>
      </c>
    </row>
    <row r="145" spans="2:9" ht="18">
      <c r="B145" s="34">
        <v>122</v>
      </c>
      <c r="C145" s="36" t="s">
        <v>172</v>
      </c>
      <c r="D145" s="35" t="s">
        <v>34</v>
      </c>
      <c r="E145" s="37" t="s">
        <v>30</v>
      </c>
      <c r="F145" s="102">
        <v>9980</v>
      </c>
      <c r="G145" s="109">
        <f t="shared" si="15"/>
        <v>0.998</v>
      </c>
      <c r="H145" s="129">
        <f t="shared" si="16"/>
        <v>10528.9</v>
      </c>
      <c r="I145" s="122">
        <f t="shared" si="17"/>
        <v>1.0528899999999999</v>
      </c>
    </row>
    <row r="146" spans="2:9" ht="18">
      <c r="B146" s="34">
        <v>123</v>
      </c>
      <c r="C146" s="36" t="s">
        <v>173</v>
      </c>
      <c r="D146" s="35" t="s">
        <v>33</v>
      </c>
      <c r="E146" s="37" t="s">
        <v>30</v>
      </c>
      <c r="F146" s="102">
        <v>12100</v>
      </c>
      <c r="G146" s="109">
        <f t="shared" si="15"/>
        <v>1.21</v>
      </c>
      <c r="H146" s="129">
        <f>F146*1.055</f>
        <v>12765.5</v>
      </c>
      <c r="I146" s="122">
        <f t="shared" si="17"/>
        <v>1.27655</v>
      </c>
    </row>
    <row r="147" spans="2:10" ht="18">
      <c r="B147" s="34">
        <v>124</v>
      </c>
      <c r="C147" s="36" t="s">
        <v>174</v>
      </c>
      <c r="D147" s="35" t="s">
        <v>51</v>
      </c>
      <c r="E147" s="37" t="s">
        <v>30</v>
      </c>
      <c r="F147" s="102">
        <v>17900</v>
      </c>
      <c r="G147" s="109">
        <f t="shared" si="15"/>
        <v>1.79</v>
      </c>
      <c r="H147" s="129">
        <f t="shared" si="16"/>
        <v>18884.5</v>
      </c>
      <c r="I147" s="122">
        <f t="shared" si="17"/>
        <v>1.88845</v>
      </c>
      <c r="J147" s="1" t="s">
        <v>201</v>
      </c>
    </row>
    <row r="148" spans="2:9" s="9" customFormat="1" ht="18">
      <c r="B148" s="34">
        <v>125</v>
      </c>
      <c r="C148" s="36" t="s">
        <v>175</v>
      </c>
      <c r="D148" s="35" t="s">
        <v>52</v>
      </c>
      <c r="E148" s="37" t="s">
        <v>30</v>
      </c>
      <c r="F148" s="102">
        <v>26450</v>
      </c>
      <c r="G148" s="109">
        <f t="shared" si="15"/>
        <v>2.645</v>
      </c>
      <c r="H148" s="129">
        <f t="shared" si="16"/>
        <v>27904.75</v>
      </c>
      <c r="I148" s="122">
        <f t="shared" si="17"/>
        <v>2.790475</v>
      </c>
    </row>
    <row r="149" spans="2:9" s="9" customFormat="1" ht="18">
      <c r="B149" s="34">
        <v>126</v>
      </c>
      <c r="C149" s="36" t="s">
        <v>176</v>
      </c>
      <c r="D149" s="35" t="s">
        <v>49</v>
      </c>
      <c r="E149" s="37" t="s">
        <v>30</v>
      </c>
      <c r="F149" s="102">
        <v>9250</v>
      </c>
      <c r="G149" s="109">
        <f t="shared" si="15"/>
        <v>0.925</v>
      </c>
      <c r="H149" s="129">
        <f t="shared" si="16"/>
        <v>9758.75</v>
      </c>
      <c r="I149" s="122">
        <f t="shared" si="17"/>
        <v>0.975875</v>
      </c>
    </row>
    <row r="150" spans="2:9" s="9" customFormat="1" ht="18">
      <c r="B150" s="34">
        <v>127</v>
      </c>
      <c r="C150" s="36" t="s">
        <v>177</v>
      </c>
      <c r="D150" s="35" t="s">
        <v>203</v>
      </c>
      <c r="E150" s="37" t="s">
        <v>30</v>
      </c>
      <c r="F150" s="102">
        <v>9680</v>
      </c>
      <c r="G150" s="109">
        <f t="shared" si="15"/>
        <v>0.968</v>
      </c>
      <c r="H150" s="129">
        <f t="shared" si="16"/>
        <v>10212.4</v>
      </c>
      <c r="I150" s="122">
        <f t="shared" si="17"/>
        <v>1.02124</v>
      </c>
    </row>
    <row r="151" spans="2:9" s="9" customFormat="1" ht="18">
      <c r="B151" s="34">
        <v>128</v>
      </c>
      <c r="C151" s="36" t="s">
        <v>202</v>
      </c>
      <c r="D151" s="35" t="s">
        <v>204</v>
      </c>
      <c r="E151" s="37" t="s">
        <v>30</v>
      </c>
      <c r="F151" s="102">
        <v>18100</v>
      </c>
      <c r="G151" s="109">
        <f t="shared" si="15"/>
        <v>1.81</v>
      </c>
      <c r="H151" s="129">
        <f t="shared" si="16"/>
        <v>19095.5</v>
      </c>
      <c r="I151" s="122">
        <f t="shared" si="17"/>
        <v>1.90955</v>
      </c>
    </row>
    <row r="152" spans="2:11" s="9" customFormat="1" ht="18" customHeight="1">
      <c r="B152" s="34">
        <v>129</v>
      </c>
      <c r="C152" s="36" t="s">
        <v>178</v>
      </c>
      <c r="D152" s="35" t="s">
        <v>64</v>
      </c>
      <c r="E152" s="37" t="s">
        <v>30</v>
      </c>
      <c r="F152" s="102">
        <v>9900</v>
      </c>
      <c r="G152" s="109">
        <f t="shared" si="15"/>
        <v>0.99</v>
      </c>
      <c r="H152" s="129">
        <f t="shared" si="16"/>
        <v>10444.5</v>
      </c>
      <c r="I152" s="122">
        <f t="shared" si="17"/>
        <v>1.04445</v>
      </c>
      <c r="K152" s="9" t="s">
        <v>200</v>
      </c>
    </row>
    <row r="153" spans="2:9" s="9" customFormat="1" ht="17.25" customHeight="1">
      <c r="B153" s="34">
        <v>130</v>
      </c>
      <c r="C153" s="36" t="s">
        <v>179</v>
      </c>
      <c r="D153" s="35" t="s">
        <v>65</v>
      </c>
      <c r="E153" s="37" t="s">
        <v>30</v>
      </c>
      <c r="F153" s="102">
        <v>18500</v>
      </c>
      <c r="G153" s="109">
        <f t="shared" si="15"/>
        <v>1.85</v>
      </c>
      <c r="H153" s="129">
        <f t="shared" si="16"/>
        <v>19517.5</v>
      </c>
      <c r="I153" s="122">
        <f t="shared" si="17"/>
        <v>1.95175</v>
      </c>
    </row>
    <row r="154" spans="2:9" s="9" customFormat="1" ht="16.5" customHeight="1">
      <c r="B154" s="150">
        <v>131</v>
      </c>
      <c r="C154" s="90" t="s">
        <v>283</v>
      </c>
      <c r="D154" s="17" t="s">
        <v>281</v>
      </c>
      <c r="E154" s="17" t="s">
        <v>293</v>
      </c>
      <c r="F154" s="144">
        <v>54000</v>
      </c>
      <c r="G154" s="109">
        <f t="shared" si="15"/>
        <v>5.4</v>
      </c>
      <c r="H154" s="147">
        <f>F154*1.055</f>
        <v>56970</v>
      </c>
      <c r="I154" s="122">
        <f t="shared" si="17"/>
        <v>5.697</v>
      </c>
    </row>
    <row r="155" spans="2:9" s="9" customFormat="1" ht="18.75" customHeight="1" thickBot="1">
      <c r="B155" s="31">
        <v>132</v>
      </c>
      <c r="C155" s="93" t="s">
        <v>284</v>
      </c>
      <c r="D155" s="48" t="s">
        <v>285</v>
      </c>
      <c r="E155" s="48" t="s">
        <v>293</v>
      </c>
      <c r="F155" s="145">
        <v>27500</v>
      </c>
      <c r="G155" s="127">
        <f t="shared" si="15"/>
        <v>2.75</v>
      </c>
      <c r="H155" s="148">
        <f>F155*1.055</f>
        <v>29012.5</v>
      </c>
      <c r="I155" s="131">
        <f t="shared" si="17"/>
        <v>2.90125</v>
      </c>
    </row>
    <row r="156" spans="2:8" s="9" customFormat="1" ht="15" customHeight="1" hidden="1">
      <c r="B156" s="83"/>
      <c r="C156" s="84"/>
      <c r="D156" s="85"/>
      <c r="E156" s="83"/>
      <c r="F156" s="86"/>
      <c r="G156" s="86"/>
      <c r="H156" s="87"/>
    </row>
    <row r="157" spans="2:10" ht="15">
      <c r="B157" s="83"/>
      <c r="C157" s="84"/>
      <c r="D157" s="85"/>
      <c r="E157" s="83"/>
      <c r="F157" s="86"/>
      <c r="G157" s="86"/>
      <c r="H157" s="87"/>
      <c r="I157" s="6"/>
      <c r="J157" s="6"/>
    </row>
    <row r="158" spans="2:10" ht="15">
      <c r="B158" s="83"/>
      <c r="C158" s="84"/>
      <c r="D158" s="85"/>
      <c r="E158" s="83"/>
      <c r="F158" s="86"/>
      <c r="G158" s="86"/>
      <c r="H158" s="87"/>
      <c r="J158" s="7"/>
    </row>
    <row r="159" spans="2:8" ht="12.75">
      <c r="B159" s="294"/>
      <c r="C159" s="294"/>
      <c r="D159" s="294"/>
      <c r="E159" s="294"/>
      <c r="F159" s="294"/>
      <c r="G159" s="294"/>
      <c r="H159" s="294"/>
    </row>
    <row r="160" spans="2:8" ht="15">
      <c r="B160" s="44"/>
      <c r="C160" s="61"/>
      <c r="D160" s="44"/>
      <c r="E160" s="44"/>
      <c r="F160" s="64"/>
      <c r="G160" s="64"/>
      <c r="H160" s="43"/>
    </row>
    <row r="161" spans="2:8" s="2" customFormat="1" ht="15.75" customHeight="1">
      <c r="B161" s="44"/>
      <c r="C161" s="61"/>
      <c r="D161" s="44"/>
      <c r="E161" s="44"/>
      <c r="F161" s="65"/>
      <c r="G161" s="65"/>
      <c r="H161" s="43"/>
    </row>
    <row r="162" spans="2:8" ht="15" customHeight="1" hidden="1">
      <c r="B162" s="44"/>
      <c r="C162" s="61"/>
      <c r="D162" s="44"/>
      <c r="E162" s="44"/>
      <c r="F162" s="65"/>
      <c r="G162" s="65"/>
      <c r="H162" s="43"/>
    </row>
    <row r="163" spans="2:8" ht="12.75" customHeight="1">
      <c r="B163" s="44"/>
      <c r="C163" s="66"/>
      <c r="D163" s="44"/>
      <c r="E163" s="44"/>
      <c r="F163" s="64" t="s">
        <v>27</v>
      </c>
      <c r="G163" s="64"/>
      <c r="H163" s="43"/>
    </row>
    <row r="164" spans="2:8" ht="12.75" customHeight="1" hidden="1">
      <c r="B164" s="44"/>
      <c r="C164" s="66"/>
      <c r="D164" s="44"/>
      <c r="E164" s="44"/>
      <c r="F164" s="65"/>
      <c r="G164" s="65"/>
      <c r="H164" s="43"/>
    </row>
    <row r="165" spans="2:8" ht="12.75" customHeight="1" hidden="1">
      <c r="B165" s="44"/>
      <c r="C165" s="88"/>
      <c r="D165" s="44"/>
      <c r="E165" s="44"/>
      <c r="F165" s="65"/>
      <c r="G165" s="65"/>
      <c r="H165" s="43"/>
    </row>
    <row r="166" spans="2:8" ht="15" customHeight="1" hidden="1">
      <c r="B166" s="44"/>
      <c r="C166" s="88"/>
      <c r="D166" s="44"/>
      <c r="E166" s="44"/>
      <c r="F166" s="65"/>
      <c r="G166" s="65"/>
      <c r="H166" s="43"/>
    </row>
    <row r="167" spans="2:8" ht="15" customHeight="1" hidden="1">
      <c r="B167" s="44"/>
      <c r="C167" s="88"/>
      <c r="D167" s="44"/>
      <c r="E167" s="44"/>
      <c r="F167" s="65"/>
      <c r="G167" s="65"/>
      <c r="H167" s="43"/>
    </row>
    <row r="168" spans="2:8" ht="15" customHeight="1" hidden="1">
      <c r="B168" s="44"/>
      <c r="C168" s="88"/>
      <c r="D168" s="44"/>
      <c r="E168" s="44"/>
      <c r="F168" s="65"/>
      <c r="G168" s="65"/>
      <c r="H168" s="43"/>
    </row>
    <row r="169" spans="2:8" ht="12.75" customHeight="1" hidden="1">
      <c r="B169" s="44"/>
      <c r="C169" s="66"/>
      <c r="D169" s="66"/>
      <c r="E169" s="44"/>
      <c r="F169" s="67"/>
      <c r="G169" s="67"/>
      <c r="H169" s="43"/>
    </row>
    <row r="170" spans="2:8" ht="15" customHeight="1">
      <c r="B170" s="44"/>
      <c r="C170" s="45"/>
      <c r="D170" s="46"/>
      <c r="E170" s="44"/>
      <c r="F170" s="67"/>
      <c r="G170" s="67"/>
      <c r="H170" s="43"/>
    </row>
    <row r="171" spans="2:8" ht="15">
      <c r="B171" s="44"/>
      <c r="C171" s="45"/>
      <c r="D171" s="46"/>
      <c r="E171" s="44"/>
      <c r="F171" s="67"/>
      <c r="G171" s="67"/>
      <c r="H171" s="43"/>
    </row>
    <row r="172" spans="2:8" ht="15">
      <c r="B172" s="44"/>
      <c r="C172" s="66"/>
      <c r="D172" s="46"/>
      <c r="E172" s="44"/>
      <c r="F172" s="67"/>
      <c r="G172" s="67"/>
      <c r="H172" s="43"/>
    </row>
    <row r="173" spans="2:8" ht="15">
      <c r="B173" s="68"/>
      <c r="C173" s="69"/>
      <c r="D173" s="68"/>
      <c r="E173" s="68"/>
      <c r="F173" s="65"/>
      <c r="G173" s="65"/>
      <c r="H173" s="43"/>
    </row>
    <row r="174" spans="2:8" ht="15">
      <c r="B174" s="68"/>
      <c r="C174" s="69"/>
      <c r="D174" s="68"/>
      <c r="E174" s="68"/>
      <c r="F174" s="64"/>
      <c r="G174" s="64"/>
      <c r="H174" s="43"/>
    </row>
    <row r="175" spans="2:8" ht="12.75">
      <c r="B175" s="42"/>
      <c r="C175" s="42"/>
      <c r="D175" s="42"/>
      <c r="E175" s="42"/>
      <c r="F175" s="42"/>
      <c r="G175" s="42"/>
      <c r="H175" s="42"/>
    </row>
    <row r="176" spans="2:8" ht="12.75">
      <c r="B176" s="21"/>
      <c r="C176" s="21"/>
      <c r="D176" s="21"/>
      <c r="E176" s="21"/>
      <c r="F176" s="21"/>
      <c r="G176" s="21"/>
      <c r="H176" s="21"/>
    </row>
    <row r="177" spans="2:8" ht="12.75">
      <c r="B177" s="21"/>
      <c r="C177" s="21" t="s">
        <v>282</v>
      </c>
      <c r="D177" s="21"/>
      <c r="E177" s="21"/>
      <c r="F177" s="21"/>
      <c r="G177" s="21"/>
      <c r="H177" s="21"/>
    </row>
    <row r="178" spans="2:8" ht="12.75">
      <c r="B178" s="21"/>
      <c r="C178" s="21"/>
      <c r="D178" s="21"/>
      <c r="E178" s="21"/>
      <c r="F178" s="21"/>
      <c r="G178" s="21"/>
      <c r="H178" s="21"/>
    </row>
    <row r="179" spans="2:8" ht="12.75">
      <c r="B179" s="21"/>
      <c r="C179" s="21"/>
      <c r="D179" s="21"/>
      <c r="E179" s="21"/>
      <c r="F179" s="21"/>
      <c r="G179" s="21"/>
      <c r="H179" s="21"/>
    </row>
    <row r="180" spans="2:8" ht="12.75">
      <c r="B180" s="21"/>
      <c r="C180" s="21"/>
      <c r="D180" s="21"/>
      <c r="E180" s="21"/>
      <c r="F180" s="21"/>
      <c r="G180" s="21"/>
      <c r="H180" s="21"/>
    </row>
    <row r="181" spans="2:8" ht="12.75">
      <c r="B181" s="21"/>
      <c r="C181" s="21"/>
      <c r="D181" s="21"/>
      <c r="E181" s="21"/>
      <c r="F181" s="21"/>
      <c r="G181" s="21"/>
      <c r="H181" s="21"/>
    </row>
  </sheetData>
  <sheetProtection/>
  <mergeCells count="23">
    <mergeCell ref="B10:I10"/>
    <mergeCell ref="C11:I11"/>
    <mergeCell ref="D2:I2"/>
    <mergeCell ref="D3:I3"/>
    <mergeCell ref="D4:I4"/>
    <mergeCell ref="D5:I5"/>
    <mergeCell ref="B6:I7"/>
    <mergeCell ref="B8:I9"/>
    <mergeCell ref="B12:I13"/>
    <mergeCell ref="D14:I14"/>
    <mergeCell ref="D15:I15"/>
    <mergeCell ref="B17:I17"/>
    <mergeCell ref="J17:K18"/>
    <mergeCell ref="J23:Q23"/>
    <mergeCell ref="B139:H139"/>
    <mergeCell ref="B142:H142"/>
    <mergeCell ref="B159:H159"/>
    <mergeCell ref="J25:Q25"/>
    <mergeCell ref="J26:Q26"/>
    <mergeCell ref="B58:H58"/>
    <mergeCell ref="B87:H87"/>
    <mergeCell ref="B110:H110"/>
    <mergeCell ref="B125:H125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86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00"/>
  </sheetPr>
  <dimension ref="C2:T244"/>
  <sheetViews>
    <sheetView view="pageBreakPreview" zoomScaleSheetLayoutView="100" zoomScalePageLayoutView="0" workbookViewId="0" topLeftCell="A57">
      <selection activeCell="E25" sqref="E25:J25"/>
    </sheetView>
  </sheetViews>
  <sheetFormatPr defaultColWidth="9.00390625" defaultRowHeight="12.75"/>
  <cols>
    <col min="1" max="1" width="4.25390625" style="1" customWidth="1"/>
    <col min="2" max="2" width="1.25" style="1" customWidth="1"/>
    <col min="3" max="3" width="5.125" style="211" customWidth="1"/>
    <col min="4" max="4" width="58.00390625" style="1" customWidth="1"/>
    <col min="5" max="5" width="11.625" style="1" customWidth="1"/>
    <col min="6" max="6" width="7.875" style="1" customWidth="1"/>
    <col min="7" max="8" width="7.875" style="1" hidden="1" customWidth="1"/>
    <col min="9" max="9" width="13.375" style="21" customWidth="1"/>
    <col min="10" max="10" width="13.375" style="1" customWidth="1"/>
    <col min="11" max="11" width="13.00390625" style="1" customWidth="1"/>
    <col min="12" max="16384" width="9.125" style="1" customWidth="1"/>
  </cols>
  <sheetData>
    <row r="2" spans="3:10" ht="21.75" customHeight="1">
      <c r="C2" s="242"/>
      <c r="D2" s="91"/>
      <c r="E2" s="307"/>
      <c r="F2" s="307"/>
      <c r="G2" s="307"/>
      <c r="H2" s="307"/>
      <c r="I2" s="307"/>
      <c r="J2" s="307"/>
    </row>
    <row r="3" spans="3:10" ht="14.25">
      <c r="C3" s="230"/>
      <c r="D3" s="12"/>
      <c r="E3" s="308"/>
      <c r="F3" s="308"/>
      <c r="G3" s="308"/>
      <c r="H3" s="308"/>
      <c r="I3" s="308"/>
      <c r="J3" s="308"/>
    </row>
    <row r="4" spans="3:10" ht="14.25">
      <c r="C4" s="230"/>
      <c r="D4" s="12"/>
      <c r="E4" s="295"/>
      <c r="F4" s="295"/>
      <c r="G4" s="295"/>
      <c r="H4" s="295"/>
      <c r="I4" s="295"/>
      <c r="J4" s="295"/>
    </row>
    <row r="5" spans="3:10" ht="15.75">
      <c r="C5" s="230"/>
      <c r="D5" s="149"/>
      <c r="E5" s="295"/>
      <c r="F5" s="295"/>
      <c r="G5" s="295"/>
      <c r="H5" s="295"/>
      <c r="I5" s="295"/>
      <c r="J5" s="295"/>
    </row>
    <row r="6" spans="3:10" ht="15.75" customHeight="1">
      <c r="C6" s="295"/>
      <c r="D6" s="295"/>
      <c r="E6" s="295"/>
      <c r="F6" s="295"/>
      <c r="G6" s="295"/>
      <c r="H6" s="295"/>
      <c r="I6" s="295"/>
      <c r="J6" s="295"/>
    </row>
    <row r="7" spans="3:10" ht="15.75">
      <c r="C7" s="312" t="s">
        <v>484</v>
      </c>
      <c r="D7" s="312"/>
      <c r="E7" s="312"/>
      <c r="F7" s="312"/>
      <c r="G7" s="312"/>
      <c r="H7" s="312"/>
      <c r="I7" s="312"/>
      <c r="J7" s="312"/>
    </row>
    <row r="8" spans="3:10" ht="15.75">
      <c r="C8" s="313" t="s">
        <v>485</v>
      </c>
      <c r="D8" s="313"/>
      <c r="E8" s="313"/>
      <c r="F8" s="313"/>
      <c r="G8" s="313"/>
      <c r="H8" s="313"/>
      <c r="I8" s="313"/>
      <c r="J8" s="313"/>
    </row>
    <row r="9" spans="3:10" ht="14.25">
      <c r="C9" s="230"/>
      <c r="D9" s="230"/>
      <c r="E9" s="11"/>
      <c r="F9" s="11"/>
      <c r="G9" s="11"/>
      <c r="H9" s="11"/>
      <c r="I9" s="11"/>
      <c r="J9" s="11"/>
    </row>
    <row r="10" spans="3:10" ht="14.25" customHeight="1">
      <c r="C10" s="311" t="s">
        <v>0</v>
      </c>
      <c r="D10" s="311"/>
      <c r="E10" s="311"/>
      <c r="F10" s="311"/>
      <c r="G10" s="311"/>
      <c r="H10" s="311"/>
      <c r="I10" s="311"/>
      <c r="J10" s="311"/>
    </row>
    <row r="11" spans="3:10" ht="10.5" customHeight="1">
      <c r="C11" s="311"/>
      <c r="D11" s="311"/>
      <c r="E11" s="311"/>
      <c r="F11" s="311"/>
      <c r="G11" s="311"/>
      <c r="H11" s="311"/>
      <c r="I11" s="311"/>
      <c r="J11" s="311"/>
    </row>
    <row r="12" spans="3:10" ht="20.25" customHeight="1">
      <c r="C12" s="310" t="s">
        <v>286</v>
      </c>
      <c r="D12" s="310"/>
      <c r="E12" s="310"/>
      <c r="F12" s="310"/>
      <c r="G12" s="310"/>
      <c r="H12" s="310"/>
      <c r="I12" s="310"/>
      <c r="J12" s="310"/>
    </row>
    <row r="13" spans="3:10" ht="20.25" customHeight="1">
      <c r="C13" s="310"/>
      <c r="D13" s="310"/>
      <c r="E13" s="310"/>
      <c r="F13" s="310"/>
      <c r="G13" s="310"/>
      <c r="H13" s="310"/>
      <c r="I13" s="310"/>
      <c r="J13" s="310"/>
    </row>
    <row r="14" spans="3:10" ht="20.25" customHeight="1">
      <c r="C14" s="305" t="s">
        <v>572</v>
      </c>
      <c r="D14" s="305"/>
      <c r="E14" s="305"/>
      <c r="F14" s="305"/>
      <c r="G14" s="305"/>
      <c r="H14" s="305"/>
      <c r="I14" s="305"/>
      <c r="J14" s="305"/>
    </row>
    <row r="15" ht="20.25" customHeight="1" hidden="1">
      <c r="C15" s="230"/>
    </row>
    <row r="16" spans="3:10" ht="20.25" customHeight="1" hidden="1">
      <c r="C16" s="300" t="s">
        <v>278</v>
      </c>
      <c r="D16" s="300"/>
      <c r="E16" s="300"/>
      <c r="F16" s="300"/>
      <c r="G16" s="300"/>
      <c r="H16" s="300"/>
      <c r="I16" s="300"/>
      <c r="J16" s="300"/>
    </row>
    <row r="17" spans="3:10" ht="24" customHeight="1" hidden="1">
      <c r="C17" s="300"/>
      <c r="D17" s="300"/>
      <c r="E17" s="300"/>
      <c r="F17" s="300"/>
      <c r="G17" s="300"/>
      <c r="H17" s="300"/>
      <c r="I17" s="300"/>
      <c r="J17" s="300"/>
    </row>
    <row r="18" spans="3:10" ht="24.75" customHeight="1">
      <c r="C18" s="305" t="s">
        <v>569</v>
      </c>
      <c r="D18" s="305"/>
      <c r="E18" s="305"/>
      <c r="F18" s="305"/>
      <c r="G18" s="305"/>
      <c r="H18" s="305"/>
      <c r="I18" s="305"/>
      <c r="J18" s="305"/>
    </row>
    <row r="19" spans="3:10" ht="19.5">
      <c r="C19" s="314" t="s">
        <v>568</v>
      </c>
      <c r="D19" s="314"/>
      <c r="E19" s="314"/>
      <c r="F19" s="314"/>
      <c r="G19" s="314"/>
      <c r="H19" s="314"/>
      <c r="I19" s="314"/>
      <c r="J19" s="314"/>
    </row>
    <row r="20" spans="3:10" ht="19.5">
      <c r="C20" s="305" t="s">
        <v>355</v>
      </c>
      <c r="D20" s="305"/>
      <c r="E20" s="305"/>
      <c r="F20" s="305"/>
      <c r="G20" s="305"/>
      <c r="H20" s="305"/>
      <c r="I20" s="305"/>
      <c r="J20" s="305"/>
    </row>
    <row r="21" spans="3:10" ht="3.75" customHeight="1">
      <c r="C21" s="305"/>
      <c r="D21" s="305"/>
      <c r="E21" s="305"/>
      <c r="F21" s="305"/>
      <c r="G21" s="305"/>
      <c r="H21" s="305"/>
      <c r="I21" s="305"/>
      <c r="J21" s="305"/>
    </row>
    <row r="22" spans="3:10" ht="19.5">
      <c r="C22" s="230"/>
      <c r="D22" s="39"/>
      <c r="E22" s="39"/>
      <c r="F22" s="39"/>
      <c r="G22" s="39"/>
      <c r="H22" s="39"/>
      <c r="I22" s="39"/>
      <c r="J22" s="39"/>
    </row>
    <row r="23" spans="3:10" s="5" customFormat="1" ht="18.75" customHeight="1">
      <c r="C23" s="306" t="s">
        <v>573</v>
      </c>
      <c r="D23" s="306"/>
      <c r="E23" s="306"/>
      <c r="F23" s="306"/>
      <c r="G23" s="306"/>
      <c r="H23" s="306"/>
      <c r="I23" s="306"/>
      <c r="J23" s="306"/>
    </row>
    <row r="24" spans="4:10" ht="22.5" customHeight="1">
      <c r="D24" s="4"/>
      <c r="E24" s="301" t="s">
        <v>574</v>
      </c>
      <c r="F24" s="301"/>
      <c r="G24" s="301"/>
      <c r="H24" s="301"/>
      <c r="I24" s="301"/>
      <c r="J24" s="301"/>
    </row>
    <row r="25" spans="4:10" ht="15.75" thickBot="1">
      <c r="D25" s="5"/>
      <c r="E25" s="302" t="s">
        <v>279</v>
      </c>
      <c r="F25" s="302"/>
      <c r="G25" s="302"/>
      <c r="H25" s="302"/>
      <c r="I25" s="302"/>
      <c r="J25" s="302"/>
    </row>
    <row r="26" spans="3:11" s="10" customFormat="1" ht="52.5" customHeight="1" thickBot="1">
      <c r="C26" s="151" t="s">
        <v>1</v>
      </c>
      <c r="D26" s="152" t="s">
        <v>2</v>
      </c>
      <c r="E26" s="151" t="s">
        <v>3</v>
      </c>
      <c r="F26" s="152" t="s">
        <v>28</v>
      </c>
      <c r="G26" s="152" t="s">
        <v>562</v>
      </c>
      <c r="H26" s="152" t="s">
        <v>563</v>
      </c>
      <c r="I26" s="158" t="s">
        <v>36</v>
      </c>
      <c r="J26" s="154" t="s">
        <v>25</v>
      </c>
      <c r="K26" s="89"/>
    </row>
    <row r="27" spans="3:12" s="8" customFormat="1" ht="15" customHeight="1" thickBot="1">
      <c r="C27" s="318" t="s">
        <v>270</v>
      </c>
      <c r="D27" s="319"/>
      <c r="E27" s="319"/>
      <c r="F27" s="319"/>
      <c r="G27" s="319"/>
      <c r="H27" s="319"/>
      <c r="I27" s="319"/>
      <c r="J27" s="320"/>
      <c r="K27" s="304"/>
      <c r="L27" s="304"/>
    </row>
    <row r="28" spans="3:12" s="8" customFormat="1" ht="15.75" customHeight="1" hidden="1">
      <c r="C28" s="244">
        <f>ROW(B1)</f>
        <v>1</v>
      </c>
      <c r="D28" s="200"/>
      <c r="E28" s="237" t="s">
        <v>210</v>
      </c>
      <c r="F28" s="203" t="s">
        <v>29</v>
      </c>
      <c r="G28" s="236">
        <v>32.1</v>
      </c>
      <c r="H28" s="203">
        <v>1.05</v>
      </c>
      <c r="I28" s="174">
        <f aca="true" t="shared" si="0" ref="I28:I67">G28*H28</f>
        <v>33.705000000000005</v>
      </c>
      <c r="J28" s="173">
        <f>I28*1.055</f>
        <v>35.558775000000004</v>
      </c>
      <c r="K28" s="304"/>
      <c r="L28" s="304"/>
    </row>
    <row r="29" spans="3:10" s="8" customFormat="1" ht="15.75" customHeight="1" hidden="1">
      <c r="C29" s="245">
        <f>ROW(B2)</f>
        <v>2</v>
      </c>
      <c r="D29" s="20"/>
      <c r="E29" s="238" t="s">
        <v>212</v>
      </c>
      <c r="F29" s="26" t="s">
        <v>29</v>
      </c>
      <c r="G29" s="26">
        <v>30.12</v>
      </c>
      <c r="H29" s="26">
        <v>1.05</v>
      </c>
      <c r="I29" s="174">
        <f t="shared" si="0"/>
        <v>31.626</v>
      </c>
      <c r="J29" s="109">
        <f aca="true" t="shared" si="1" ref="J29:J142">I29*1.055</f>
        <v>33.365429999999996</v>
      </c>
    </row>
    <row r="30" spans="3:10" s="8" customFormat="1" ht="15.75" customHeight="1">
      <c r="C30" s="245">
        <f>ROW(B1)</f>
        <v>1</v>
      </c>
      <c r="D30" s="20" t="s">
        <v>240</v>
      </c>
      <c r="E30" s="238" t="s">
        <v>113</v>
      </c>
      <c r="F30" s="26" t="s">
        <v>29</v>
      </c>
      <c r="G30" s="174">
        <v>73.59</v>
      </c>
      <c r="H30" s="26">
        <v>1.07</v>
      </c>
      <c r="I30" s="174">
        <f t="shared" si="0"/>
        <v>78.74130000000001</v>
      </c>
      <c r="J30" s="109">
        <f t="shared" si="1"/>
        <v>83.0720715</v>
      </c>
    </row>
    <row r="31" spans="3:10" s="8" customFormat="1" ht="15.75" customHeight="1">
      <c r="C31" s="245">
        <f aca="true" t="shared" si="2" ref="C31:C94">ROW(B2)</f>
        <v>2</v>
      </c>
      <c r="D31" s="20" t="s">
        <v>213</v>
      </c>
      <c r="E31" s="238" t="s">
        <v>150</v>
      </c>
      <c r="F31" s="26" t="s">
        <v>29</v>
      </c>
      <c r="G31" s="174">
        <v>64.54</v>
      </c>
      <c r="H31" s="26">
        <f>H30</f>
        <v>1.07</v>
      </c>
      <c r="I31" s="174">
        <f t="shared" si="0"/>
        <v>69.05780000000001</v>
      </c>
      <c r="J31" s="109">
        <f t="shared" si="1"/>
        <v>72.855979</v>
      </c>
    </row>
    <row r="32" spans="3:10" s="8" customFormat="1" ht="15.75" customHeight="1">
      <c r="C32" s="245">
        <f t="shared" si="2"/>
        <v>3</v>
      </c>
      <c r="D32" s="20" t="s">
        <v>241</v>
      </c>
      <c r="E32" s="238" t="s">
        <v>148</v>
      </c>
      <c r="F32" s="26" t="s">
        <v>29</v>
      </c>
      <c r="G32" s="174">
        <v>57.28</v>
      </c>
      <c r="H32" s="26">
        <f aca="true" t="shared" si="3" ref="H32:H95">H31</f>
        <v>1.07</v>
      </c>
      <c r="I32" s="174">
        <f t="shared" si="0"/>
        <v>61.28960000000001</v>
      </c>
      <c r="J32" s="109">
        <f t="shared" si="1"/>
        <v>64.660528</v>
      </c>
    </row>
    <row r="33" spans="3:18" s="8" customFormat="1" ht="15.75" customHeight="1">
      <c r="C33" s="245">
        <f t="shared" si="2"/>
        <v>4</v>
      </c>
      <c r="D33" s="20" t="s">
        <v>215</v>
      </c>
      <c r="E33" s="238" t="s">
        <v>153</v>
      </c>
      <c r="F33" s="26" t="s">
        <v>29</v>
      </c>
      <c r="G33" s="174">
        <v>53.58</v>
      </c>
      <c r="H33" s="26">
        <f t="shared" si="3"/>
        <v>1.07</v>
      </c>
      <c r="I33" s="174">
        <f t="shared" si="0"/>
        <v>57.330600000000004</v>
      </c>
      <c r="J33" s="109">
        <f t="shared" si="1"/>
        <v>60.483783</v>
      </c>
      <c r="K33" s="295"/>
      <c r="L33" s="295"/>
      <c r="M33" s="295"/>
      <c r="N33" s="295"/>
      <c r="O33" s="295"/>
      <c r="P33" s="295"/>
      <c r="Q33" s="295"/>
      <c r="R33" s="295"/>
    </row>
    <row r="34" spans="3:18" s="8" customFormat="1" ht="15.75" customHeight="1">
      <c r="C34" s="245">
        <f t="shared" si="2"/>
        <v>5</v>
      </c>
      <c r="D34" s="20" t="s">
        <v>216</v>
      </c>
      <c r="E34" s="238" t="s">
        <v>169</v>
      </c>
      <c r="F34" s="26" t="s">
        <v>29</v>
      </c>
      <c r="G34" s="174">
        <v>51.5</v>
      </c>
      <c r="H34" s="26">
        <f t="shared" si="3"/>
        <v>1.07</v>
      </c>
      <c r="I34" s="174">
        <f t="shared" si="0"/>
        <v>55.105000000000004</v>
      </c>
      <c r="J34" s="109">
        <f t="shared" si="1"/>
        <v>58.135775</v>
      </c>
      <c r="K34" s="11"/>
      <c r="L34" s="11"/>
      <c r="M34" s="11"/>
      <c r="N34" s="11"/>
      <c r="O34" s="11"/>
      <c r="P34" s="11"/>
      <c r="Q34" s="11"/>
      <c r="R34" s="11"/>
    </row>
    <row r="35" spans="3:18" s="8" customFormat="1" ht="15.75" customHeight="1">
      <c r="C35" s="245">
        <f t="shared" si="2"/>
        <v>6</v>
      </c>
      <c r="D35" s="20" t="s">
        <v>217</v>
      </c>
      <c r="E35" s="238" t="s">
        <v>154</v>
      </c>
      <c r="F35" s="26" t="s">
        <v>29</v>
      </c>
      <c r="G35" s="174">
        <v>47.85</v>
      </c>
      <c r="H35" s="26">
        <f t="shared" si="3"/>
        <v>1.07</v>
      </c>
      <c r="I35" s="174">
        <f t="shared" si="0"/>
        <v>51.19950000000001</v>
      </c>
      <c r="J35" s="109">
        <f t="shared" si="1"/>
        <v>54.0154725</v>
      </c>
      <c r="K35" s="295" t="s">
        <v>27</v>
      </c>
      <c r="L35" s="295"/>
      <c r="M35" s="295"/>
      <c r="N35" s="295"/>
      <c r="O35" s="295"/>
      <c r="P35" s="295"/>
      <c r="Q35" s="295"/>
      <c r="R35" s="295"/>
    </row>
    <row r="36" spans="3:18" s="8" customFormat="1" ht="15.75" customHeight="1">
      <c r="C36" s="245">
        <f t="shared" si="2"/>
        <v>7</v>
      </c>
      <c r="D36" s="20" t="s">
        <v>218</v>
      </c>
      <c r="E36" s="238" t="s">
        <v>114</v>
      </c>
      <c r="F36" s="26" t="s">
        <v>29</v>
      </c>
      <c r="G36" s="174">
        <v>44.28</v>
      </c>
      <c r="H36" s="26">
        <f t="shared" si="3"/>
        <v>1.07</v>
      </c>
      <c r="I36" s="174">
        <f t="shared" si="0"/>
        <v>47.3796</v>
      </c>
      <c r="J36" s="109">
        <f t="shared" si="1"/>
        <v>49.985478</v>
      </c>
      <c r="K36" s="295"/>
      <c r="L36" s="295"/>
      <c r="M36" s="295"/>
      <c r="N36" s="295"/>
      <c r="O36" s="295"/>
      <c r="P36" s="295"/>
      <c r="Q36" s="295"/>
      <c r="R36" s="295"/>
    </row>
    <row r="37" spans="3:18" ht="15.75" customHeight="1">
      <c r="C37" s="245">
        <f t="shared" si="2"/>
        <v>8</v>
      </c>
      <c r="D37" s="20" t="s">
        <v>219</v>
      </c>
      <c r="E37" s="238" t="s">
        <v>151</v>
      </c>
      <c r="F37" s="26" t="s">
        <v>29</v>
      </c>
      <c r="G37" s="174">
        <v>41.41</v>
      </c>
      <c r="H37" s="26">
        <f t="shared" si="3"/>
        <v>1.07</v>
      </c>
      <c r="I37" s="174">
        <f t="shared" si="0"/>
        <v>44.3087</v>
      </c>
      <c r="J37" s="109">
        <f t="shared" si="1"/>
        <v>46.7456785</v>
      </c>
      <c r="K37" s="12"/>
      <c r="L37" s="12"/>
      <c r="M37" s="12"/>
      <c r="N37" s="12"/>
      <c r="O37" s="12"/>
      <c r="P37" s="12"/>
      <c r="Q37" s="13"/>
      <c r="R37" s="13"/>
    </row>
    <row r="38" spans="3:18" ht="15.75" customHeight="1">
      <c r="C38" s="245">
        <f t="shared" si="2"/>
        <v>9</v>
      </c>
      <c r="D38" s="20" t="s">
        <v>250</v>
      </c>
      <c r="E38" s="238" t="s">
        <v>251</v>
      </c>
      <c r="F38" s="26" t="s">
        <v>29</v>
      </c>
      <c r="G38" s="174">
        <v>38.8</v>
      </c>
      <c r="H38" s="26">
        <f t="shared" si="3"/>
        <v>1.07</v>
      </c>
      <c r="I38" s="174">
        <f t="shared" si="0"/>
        <v>41.516</v>
      </c>
      <c r="J38" s="109">
        <f t="shared" si="1"/>
        <v>43.79937999999999</v>
      </c>
      <c r="K38" s="12"/>
      <c r="L38" s="12"/>
      <c r="M38" s="12"/>
      <c r="N38" s="12"/>
      <c r="O38" s="12"/>
      <c r="P38" s="12"/>
      <c r="Q38" s="13"/>
      <c r="R38" s="13"/>
    </row>
    <row r="39" spans="3:10" ht="15.75" customHeight="1">
      <c r="C39" s="245">
        <f t="shared" si="2"/>
        <v>10</v>
      </c>
      <c r="D39" s="20" t="s">
        <v>242</v>
      </c>
      <c r="E39" s="238" t="s">
        <v>149</v>
      </c>
      <c r="F39" s="26" t="s">
        <v>29</v>
      </c>
      <c r="G39" s="174">
        <v>35.76</v>
      </c>
      <c r="H39" s="26">
        <f t="shared" si="3"/>
        <v>1.07</v>
      </c>
      <c r="I39" s="174">
        <f t="shared" si="0"/>
        <v>38.2632</v>
      </c>
      <c r="J39" s="109">
        <f t="shared" si="1"/>
        <v>40.367675999999996</v>
      </c>
    </row>
    <row r="40" spans="3:10" ht="15.75" customHeight="1">
      <c r="C40" s="245">
        <f t="shared" si="2"/>
        <v>11</v>
      </c>
      <c r="D40" s="20" t="s">
        <v>220</v>
      </c>
      <c r="E40" s="238" t="s">
        <v>152</v>
      </c>
      <c r="F40" s="26" t="s">
        <v>29</v>
      </c>
      <c r="G40" s="174">
        <v>32.24</v>
      </c>
      <c r="H40" s="26">
        <f t="shared" si="3"/>
        <v>1.07</v>
      </c>
      <c r="I40" s="174">
        <f t="shared" si="0"/>
        <v>34.49680000000001</v>
      </c>
      <c r="J40" s="109">
        <f t="shared" si="1"/>
        <v>36.394124000000005</v>
      </c>
    </row>
    <row r="41" spans="3:10" ht="15.75" customHeight="1">
      <c r="C41" s="245">
        <f t="shared" si="2"/>
        <v>12</v>
      </c>
      <c r="D41" s="20" t="s">
        <v>221</v>
      </c>
      <c r="E41" s="238" t="s">
        <v>196</v>
      </c>
      <c r="F41" s="26" t="s">
        <v>29</v>
      </c>
      <c r="G41" s="174">
        <v>30.16</v>
      </c>
      <c r="H41" s="26">
        <f t="shared" si="3"/>
        <v>1.07</v>
      </c>
      <c r="I41" s="174">
        <f t="shared" si="0"/>
        <v>32.2712</v>
      </c>
      <c r="J41" s="109">
        <f t="shared" si="1"/>
        <v>34.046116</v>
      </c>
    </row>
    <row r="42" spans="3:10" ht="15.75" customHeight="1">
      <c r="C42" s="245">
        <f t="shared" si="2"/>
        <v>13</v>
      </c>
      <c r="D42" s="20" t="s">
        <v>222</v>
      </c>
      <c r="E42" s="17" t="s">
        <v>4</v>
      </c>
      <c r="F42" s="18" t="s">
        <v>29</v>
      </c>
      <c r="G42" s="174">
        <v>72.19</v>
      </c>
      <c r="H42" s="26">
        <f t="shared" si="3"/>
        <v>1.07</v>
      </c>
      <c r="I42" s="174">
        <f t="shared" si="0"/>
        <v>77.2433</v>
      </c>
      <c r="J42" s="109">
        <f t="shared" si="1"/>
        <v>81.4916815</v>
      </c>
    </row>
    <row r="43" spans="3:10" ht="15.75" customHeight="1">
      <c r="C43" s="245">
        <f t="shared" si="2"/>
        <v>14</v>
      </c>
      <c r="D43" s="20" t="s">
        <v>243</v>
      </c>
      <c r="E43" s="17" t="s">
        <v>26</v>
      </c>
      <c r="F43" s="18" t="s">
        <v>29</v>
      </c>
      <c r="G43" s="174">
        <v>62.23</v>
      </c>
      <c r="H43" s="26">
        <f t="shared" si="3"/>
        <v>1.07</v>
      </c>
      <c r="I43" s="174">
        <f t="shared" si="0"/>
        <v>66.5861</v>
      </c>
      <c r="J43" s="109">
        <f t="shared" si="1"/>
        <v>70.2483355</v>
      </c>
    </row>
    <row r="44" spans="3:10" ht="15.75" customHeight="1">
      <c r="C44" s="245">
        <f t="shared" si="2"/>
        <v>15</v>
      </c>
      <c r="D44" s="20" t="s">
        <v>244</v>
      </c>
      <c r="E44" s="17" t="s">
        <v>5</v>
      </c>
      <c r="F44" s="18" t="s">
        <v>29</v>
      </c>
      <c r="G44" s="174">
        <v>55.78</v>
      </c>
      <c r="H44" s="26">
        <f t="shared" si="3"/>
        <v>1.07</v>
      </c>
      <c r="I44" s="174">
        <f t="shared" si="0"/>
        <v>59.6846</v>
      </c>
      <c r="J44" s="109">
        <f t="shared" si="1"/>
        <v>62.967253</v>
      </c>
    </row>
    <row r="45" spans="3:10" ht="15.75" customHeight="1">
      <c r="C45" s="245">
        <f t="shared" si="2"/>
        <v>16</v>
      </c>
      <c r="D45" s="20" t="s">
        <v>223</v>
      </c>
      <c r="E45" s="17" t="s">
        <v>6</v>
      </c>
      <c r="F45" s="18" t="s">
        <v>29</v>
      </c>
      <c r="G45" s="174">
        <v>52.5</v>
      </c>
      <c r="H45" s="26">
        <f t="shared" si="3"/>
        <v>1.07</v>
      </c>
      <c r="I45" s="174">
        <f t="shared" si="0"/>
        <v>56.175000000000004</v>
      </c>
      <c r="J45" s="109">
        <f t="shared" si="1"/>
        <v>59.264625</v>
      </c>
    </row>
    <row r="46" spans="3:10" ht="15.75" customHeight="1">
      <c r="C46" s="245">
        <f t="shared" si="2"/>
        <v>17</v>
      </c>
      <c r="D46" s="20" t="s">
        <v>245</v>
      </c>
      <c r="E46" s="17" t="s">
        <v>7</v>
      </c>
      <c r="F46" s="18" t="s">
        <v>29</v>
      </c>
      <c r="G46" s="174">
        <v>50.42</v>
      </c>
      <c r="H46" s="26">
        <f t="shared" si="3"/>
        <v>1.07</v>
      </c>
      <c r="I46" s="174">
        <f t="shared" si="0"/>
        <v>53.949400000000004</v>
      </c>
      <c r="J46" s="109">
        <f t="shared" si="1"/>
        <v>56.916617</v>
      </c>
    </row>
    <row r="47" spans="3:10" ht="15.75" customHeight="1">
      <c r="C47" s="245">
        <f t="shared" si="2"/>
        <v>18</v>
      </c>
      <c r="D47" s="20" t="s">
        <v>224</v>
      </c>
      <c r="E47" s="17" t="s">
        <v>91</v>
      </c>
      <c r="F47" s="18" t="s">
        <v>29</v>
      </c>
      <c r="G47" s="174">
        <v>46.63</v>
      </c>
      <c r="H47" s="26">
        <f t="shared" si="3"/>
        <v>1.07</v>
      </c>
      <c r="I47" s="174">
        <f t="shared" si="0"/>
        <v>49.89410000000001</v>
      </c>
      <c r="J47" s="109">
        <f t="shared" si="1"/>
        <v>52.638275500000006</v>
      </c>
    </row>
    <row r="48" spans="3:10" ht="15.75" customHeight="1">
      <c r="C48" s="245">
        <f t="shared" si="2"/>
        <v>19</v>
      </c>
      <c r="D48" s="20" t="s">
        <v>225</v>
      </c>
      <c r="E48" s="17" t="s">
        <v>8</v>
      </c>
      <c r="F48" s="18" t="s">
        <v>29</v>
      </c>
      <c r="G48" s="174">
        <v>43.07</v>
      </c>
      <c r="H48" s="26">
        <f t="shared" si="3"/>
        <v>1.07</v>
      </c>
      <c r="I48" s="174">
        <f t="shared" si="0"/>
        <v>46.084900000000005</v>
      </c>
      <c r="J48" s="109">
        <f t="shared" si="1"/>
        <v>48.619569500000004</v>
      </c>
    </row>
    <row r="49" spans="3:10" ht="15.75" customHeight="1">
      <c r="C49" s="245">
        <f t="shared" si="2"/>
        <v>20</v>
      </c>
      <c r="D49" s="20" t="s">
        <v>226</v>
      </c>
      <c r="E49" s="17" t="s">
        <v>9</v>
      </c>
      <c r="F49" s="18" t="s">
        <v>29</v>
      </c>
      <c r="G49" s="174">
        <v>40.39</v>
      </c>
      <c r="H49" s="26">
        <f t="shared" si="3"/>
        <v>1.07</v>
      </c>
      <c r="I49" s="174">
        <f t="shared" si="0"/>
        <v>43.2173</v>
      </c>
      <c r="J49" s="109">
        <f t="shared" si="1"/>
        <v>45.5942515</v>
      </c>
    </row>
    <row r="50" spans="3:10" ht="15.75" customHeight="1">
      <c r="C50" s="245">
        <f t="shared" si="2"/>
        <v>21</v>
      </c>
      <c r="D50" s="20" t="s">
        <v>227</v>
      </c>
      <c r="E50" s="17" t="s">
        <v>197</v>
      </c>
      <c r="F50" s="18" t="s">
        <v>29</v>
      </c>
      <c r="G50" s="174">
        <v>37.72</v>
      </c>
      <c r="H50" s="26">
        <f t="shared" si="3"/>
        <v>1.07</v>
      </c>
      <c r="I50" s="174">
        <f t="shared" si="0"/>
        <v>40.3604</v>
      </c>
      <c r="J50" s="109">
        <f t="shared" si="1"/>
        <v>42.580222</v>
      </c>
    </row>
    <row r="51" spans="3:10" ht="15.75" customHeight="1">
      <c r="C51" s="245">
        <f t="shared" si="2"/>
        <v>22</v>
      </c>
      <c r="D51" s="20" t="s">
        <v>228</v>
      </c>
      <c r="E51" s="17" t="s">
        <v>10</v>
      </c>
      <c r="F51" s="18" t="s">
        <v>29</v>
      </c>
      <c r="G51" s="174">
        <v>34.93</v>
      </c>
      <c r="H51" s="26">
        <f t="shared" si="3"/>
        <v>1.07</v>
      </c>
      <c r="I51" s="174">
        <f t="shared" si="0"/>
        <v>37.3751</v>
      </c>
      <c r="J51" s="109">
        <f t="shared" si="1"/>
        <v>39.4307305</v>
      </c>
    </row>
    <row r="52" spans="3:10" ht="15.75" customHeight="1">
      <c r="C52" s="245">
        <f t="shared" si="2"/>
        <v>23</v>
      </c>
      <c r="D52" s="20" t="s">
        <v>229</v>
      </c>
      <c r="E52" s="17" t="s">
        <v>11</v>
      </c>
      <c r="F52" s="18" t="s">
        <v>29</v>
      </c>
      <c r="G52" s="174">
        <v>31.36</v>
      </c>
      <c r="H52" s="26">
        <f t="shared" si="3"/>
        <v>1.07</v>
      </c>
      <c r="I52" s="174">
        <f t="shared" si="0"/>
        <v>33.5552</v>
      </c>
      <c r="J52" s="109">
        <f t="shared" si="1"/>
        <v>35.400735999999995</v>
      </c>
    </row>
    <row r="53" spans="3:10" ht="15.75" customHeight="1">
      <c r="C53" s="245">
        <f t="shared" si="2"/>
        <v>24</v>
      </c>
      <c r="D53" s="20" t="s">
        <v>246</v>
      </c>
      <c r="E53" s="17" t="s">
        <v>12</v>
      </c>
      <c r="F53" s="18" t="s">
        <v>29</v>
      </c>
      <c r="G53" s="174">
        <v>29.27</v>
      </c>
      <c r="H53" s="26">
        <f t="shared" si="3"/>
        <v>1.07</v>
      </c>
      <c r="I53" s="174">
        <f t="shared" si="0"/>
        <v>31.318900000000003</v>
      </c>
      <c r="J53" s="109">
        <f t="shared" si="1"/>
        <v>33.0414395</v>
      </c>
    </row>
    <row r="54" spans="3:10" ht="15.75" customHeight="1">
      <c r="C54" s="245">
        <f t="shared" si="2"/>
        <v>25</v>
      </c>
      <c r="D54" s="20" t="s">
        <v>247</v>
      </c>
      <c r="E54" s="17" t="s">
        <v>38</v>
      </c>
      <c r="F54" s="18" t="s">
        <v>29</v>
      </c>
      <c r="G54" s="174">
        <v>70.48</v>
      </c>
      <c r="H54" s="26">
        <f t="shared" si="3"/>
        <v>1.07</v>
      </c>
      <c r="I54" s="174">
        <f t="shared" si="0"/>
        <v>75.4136</v>
      </c>
      <c r="J54" s="109">
        <f t="shared" si="1"/>
        <v>79.561348</v>
      </c>
    </row>
    <row r="55" spans="3:10" ht="15.75" customHeight="1">
      <c r="C55" s="245">
        <f t="shared" si="2"/>
        <v>26</v>
      </c>
      <c r="D55" s="20" t="s">
        <v>230</v>
      </c>
      <c r="E55" s="17" t="s">
        <v>39</v>
      </c>
      <c r="F55" s="18" t="s">
        <v>29</v>
      </c>
      <c r="G55" s="174">
        <v>61.76</v>
      </c>
      <c r="H55" s="26">
        <f t="shared" si="3"/>
        <v>1.07</v>
      </c>
      <c r="I55" s="174">
        <f t="shared" si="0"/>
        <v>66.0832</v>
      </c>
      <c r="J55" s="109">
        <f t="shared" si="1"/>
        <v>69.717776</v>
      </c>
    </row>
    <row r="56" spans="3:10" ht="15.75" customHeight="1">
      <c r="C56" s="245">
        <f t="shared" si="2"/>
        <v>27</v>
      </c>
      <c r="D56" s="20" t="s">
        <v>231</v>
      </c>
      <c r="E56" s="17" t="s">
        <v>40</v>
      </c>
      <c r="F56" s="18" t="s">
        <v>29</v>
      </c>
      <c r="G56" s="174">
        <v>54.77</v>
      </c>
      <c r="H56" s="26">
        <f t="shared" si="3"/>
        <v>1.07</v>
      </c>
      <c r="I56" s="174">
        <f t="shared" si="0"/>
        <v>58.60390000000001</v>
      </c>
      <c r="J56" s="109">
        <f t="shared" si="1"/>
        <v>61.82711450000001</v>
      </c>
    </row>
    <row r="57" spans="3:10" ht="15.75" customHeight="1">
      <c r="C57" s="245">
        <f t="shared" si="2"/>
        <v>28</v>
      </c>
      <c r="D57" s="20" t="s">
        <v>232</v>
      </c>
      <c r="E57" s="17" t="s">
        <v>41</v>
      </c>
      <c r="F57" s="18" t="s">
        <v>29</v>
      </c>
      <c r="G57" s="174">
        <v>51.73</v>
      </c>
      <c r="H57" s="26">
        <f t="shared" si="3"/>
        <v>1.07</v>
      </c>
      <c r="I57" s="174">
        <f t="shared" si="0"/>
        <v>55.3511</v>
      </c>
      <c r="J57" s="109">
        <f t="shared" si="1"/>
        <v>58.3954105</v>
      </c>
    </row>
    <row r="58" spans="3:10" ht="15.75" customHeight="1">
      <c r="C58" s="245">
        <f t="shared" si="2"/>
        <v>29</v>
      </c>
      <c r="D58" s="20" t="s">
        <v>248</v>
      </c>
      <c r="E58" s="17" t="s">
        <v>42</v>
      </c>
      <c r="F58" s="18" t="s">
        <v>29</v>
      </c>
      <c r="G58" s="174">
        <v>49.5</v>
      </c>
      <c r="H58" s="26">
        <f t="shared" si="3"/>
        <v>1.07</v>
      </c>
      <c r="I58" s="174">
        <f t="shared" si="0"/>
        <v>52.965</v>
      </c>
      <c r="J58" s="109">
        <f t="shared" si="1"/>
        <v>55.878075</v>
      </c>
    </row>
    <row r="59" spans="3:10" ht="15.75" customHeight="1">
      <c r="C59" s="245">
        <f t="shared" si="2"/>
        <v>30</v>
      </c>
      <c r="D59" s="20" t="s">
        <v>233</v>
      </c>
      <c r="E59" s="17" t="s">
        <v>92</v>
      </c>
      <c r="F59" s="18" t="s">
        <v>29</v>
      </c>
      <c r="G59" s="174">
        <v>45.87</v>
      </c>
      <c r="H59" s="26">
        <f t="shared" si="3"/>
        <v>1.07</v>
      </c>
      <c r="I59" s="174">
        <f t="shared" si="0"/>
        <v>49.0809</v>
      </c>
      <c r="J59" s="109">
        <f t="shared" si="1"/>
        <v>51.7803495</v>
      </c>
    </row>
    <row r="60" spans="3:10" ht="15.75" customHeight="1">
      <c r="C60" s="245">
        <f t="shared" si="2"/>
        <v>31</v>
      </c>
      <c r="D60" s="20" t="s">
        <v>214</v>
      </c>
      <c r="E60" s="17" t="s">
        <v>15</v>
      </c>
      <c r="F60" s="18" t="s">
        <v>29</v>
      </c>
      <c r="G60" s="174">
        <v>42.47</v>
      </c>
      <c r="H60" s="26">
        <f t="shared" si="3"/>
        <v>1.07</v>
      </c>
      <c r="I60" s="174">
        <f t="shared" si="0"/>
        <v>45.4429</v>
      </c>
      <c r="J60" s="109">
        <f t="shared" si="1"/>
        <v>47.9422595</v>
      </c>
    </row>
    <row r="61" spans="3:10" ht="15.75" customHeight="1">
      <c r="C61" s="245">
        <f t="shared" si="2"/>
        <v>32</v>
      </c>
      <c r="D61" s="20" t="s">
        <v>234</v>
      </c>
      <c r="E61" s="17" t="s">
        <v>43</v>
      </c>
      <c r="F61" s="18" t="s">
        <v>29</v>
      </c>
      <c r="G61" s="174">
        <v>39.36</v>
      </c>
      <c r="H61" s="26">
        <f t="shared" si="3"/>
        <v>1.07</v>
      </c>
      <c r="I61" s="174">
        <f t="shared" si="0"/>
        <v>42.1152</v>
      </c>
      <c r="J61" s="109">
        <f t="shared" si="1"/>
        <v>44.431536</v>
      </c>
    </row>
    <row r="62" spans="3:10" ht="15.75" customHeight="1">
      <c r="C62" s="245">
        <f t="shared" si="2"/>
        <v>33</v>
      </c>
      <c r="D62" s="20" t="s">
        <v>235</v>
      </c>
      <c r="E62" s="17" t="s">
        <v>198</v>
      </c>
      <c r="F62" s="18" t="s">
        <v>29</v>
      </c>
      <c r="G62" s="174">
        <v>36.44</v>
      </c>
      <c r="H62" s="26">
        <f t="shared" si="3"/>
        <v>1.07</v>
      </c>
      <c r="I62" s="174">
        <f t="shared" si="0"/>
        <v>38.9908</v>
      </c>
      <c r="J62" s="109">
        <f t="shared" si="1"/>
        <v>41.135293999999995</v>
      </c>
    </row>
    <row r="63" spans="3:10" ht="15.75" customHeight="1">
      <c r="C63" s="245">
        <f t="shared" si="2"/>
        <v>34</v>
      </c>
      <c r="D63" s="20" t="s">
        <v>249</v>
      </c>
      <c r="E63" s="17" t="s">
        <v>44</v>
      </c>
      <c r="F63" s="18" t="s">
        <v>29</v>
      </c>
      <c r="G63" s="174">
        <v>34.21</v>
      </c>
      <c r="H63" s="26">
        <f t="shared" si="3"/>
        <v>1.07</v>
      </c>
      <c r="I63" s="174">
        <f t="shared" si="0"/>
        <v>36.6047</v>
      </c>
      <c r="J63" s="109">
        <f t="shared" si="1"/>
        <v>38.6179585</v>
      </c>
    </row>
    <row r="64" spans="3:10" ht="15.75" customHeight="1">
      <c r="C64" s="245">
        <f t="shared" si="2"/>
        <v>35</v>
      </c>
      <c r="D64" s="20" t="s">
        <v>236</v>
      </c>
      <c r="E64" s="17" t="s">
        <v>45</v>
      </c>
      <c r="F64" s="18" t="s">
        <v>29</v>
      </c>
      <c r="G64" s="174">
        <v>30.83</v>
      </c>
      <c r="H64" s="26">
        <f t="shared" si="3"/>
        <v>1.07</v>
      </c>
      <c r="I64" s="174">
        <f t="shared" si="0"/>
        <v>32.9881</v>
      </c>
      <c r="J64" s="109">
        <f t="shared" si="1"/>
        <v>34.8024455</v>
      </c>
    </row>
    <row r="65" spans="3:10" ht="15.75" customHeight="1">
      <c r="C65" s="245">
        <f t="shared" si="2"/>
        <v>36</v>
      </c>
      <c r="D65" s="20" t="s">
        <v>237</v>
      </c>
      <c r="E65" s="17" t="s">
        <v>46</v>
      </c>
      <c r="F65" s="18" t="s">
        <v>29</v>
      </c>
      <c r="G65" s="174">
        <v>28.76</v>
      </c>
      <c r="H65" s="26">
        <f t="shared" si="3"/>
        <v>1.07</v>
      </c>
      <c r="I65" s="174">
        <f t="shared" si="0"/>
        <v>30.773200000000003</v>
      </c>
      <c r="J65" s="109">
        <f t="shared" si="1"/>
        <v>32.465726000000004</v>
      </c>
    </row>
    <row r="66" spans="3:10" ht="15.75" customHeight="1">
      <c r="C66" s="245">
        <f t="shared" si="2"/>
        <v>37</v>
      </c>
      <c r="D66" s="20" t="s">
        <v>238</v>
      </c>
      <c r="E66" s="17" t="s">
        <v>13</v>
      </c>
      <c r="F66" s="18" t="s">
        <v>29</v>
      </c>
      <c r="G66" s="174">
        <v>20.14</v>
      </c>
      <c r="H66" s="26">
        <f t="shared" si="3"/>
        <v>1.07</v>
      </c>
      <c r="I66" s="174">
        <f t="shared" si="0"/>
        <v>21.5498</v>
      </c>
      <c r="J66" s="171">
        <f t="shared" si="1"/>
        <v>22.735039</v>
      </c>
    </row>
    <row r="67" spans="3:10" ht="15.75" customHeight="1">
      <c r="C67" s="245">
        <f t="shared" si="2"/>
        <v>38</v>
      </c>
      <c r="D67" s="176" t="s">
        <v>239</v>
      </c>
      <c r="E67" s="177" t="s">
        <v>14</v>
      </c>
      <c r="F67" s="178" t="s">
        <v>29</v>
      </c>
      <c r="G67" s="199">
        <v>18.22</v>
      </c>
      <c r="H67" s="26">
        <f t="shared" si="3"/>
        <v>1.07</v>
      </c>
      <c r="I67" s="199">
        <f t="shared" si="0"/>
        <v>19.4954</v>
      </c>
      <c r="J67" s="225">
        <f t="shared" si="1"/>
        <v>20.567646999999997</v>
      </c>
    </row>
    <row r="68" spans="3:10" s="8" customFormat="1" ht="15.75" customHeight="1">
      <c r="C68" s="245">
        <f t="shared" si="2"/>
        <v>39</v>
      </c>
      <c r="D68" s="20" t="s">
        <v>486</v>
      </c>
      <c r="E68" s="238" t="s">
        <v>524</v>
      </c>
      <c r="F68" s="26" t="s">
        <v>29</v>
      </c>
      <c r="G68" s="174">
        <v>81.03</v>
      </c>
      <c r="H68" s="26">
        <f t="shared" si="3"/>
        <v>1.07</v>
      </c>
      <c r="I68" s="174">
        <f aca="true" t="shared" si="4" ref="I68:I105">G68*H68</f>
        <v>86.7021</v>
      </c>
      <c r="J68" s="109">
        <f aca="true" t="shared" si="5" ref="J68:J105">I68*1.055</f>
        <v>91.4707155</v>
      </c>
    </row>
    <row r="69" spans="3:10" s="8" customFormat="1" ht="15.75" customHeight="1">
      <c r="C69" s="245">
        <f t="shared" si="2"/>
        <v>40</v>
      </c>
      <c r="D69" s="20" t="s">
        <v>487</v>
      </c>
      <c r="E69" s="238" t="s">
        <v>525</v>
      </c>
      <c r="F69" s="26" t="s">
        <v>29</v>
      </c>
      <c r="G69" s="174">
        <v>71.01</v>
      </c>
      <c r="H69" s="26">
        <f t="shared" si="3"/>
        <v>1.07</v>
      </c>
      <c r="I69" s="174">
        <f t="shared" si="4"/>
        <v>75.98070000000001</v>
      </c>
      <c r="J69" s="109">
        <f t="shared" si="5"/>
        <v>80.15963850000001</v>
      </c>
    </row>
    <row r="70" spans="3:10" s="8" customFormat="1" ht="15.75" customHeight="1">
      <c r="C70" s="245">
        <f t="shared" si="2"/>
        <v>41</v>
      </c>
      <c r="D70" s="20" t="s">
        <v>488</v>
      </c>
      <c r="E70" s="238" t="s">
        <v>526</v>
      </c>
      <c r="F70" s="26" t="s">
        <v>29</v>
      </c>
      <c r="G70" s="174">
        <v>62.91</v>
      </c>
      <c r="H70" s="26">
        <f t="shared" si="3"/>
        <v>1.07</v>
      </c>
      <c r="I70" s="174">
        <f t="shared" si="4"/>
        <v>67.3137</v>
      </c>
      <c r="J70" s="109">
        <f t="shared" si="5"/>
        <v>71.0159535</v>
      </c>
    </row>
    <row r="71" spans="3:18" s="8" customFormat="1" ht="15.75" customHeight="1">
      <c r="C71" s="245">
        <f t="shared" si="2"/>
        <v>42</v>
      </c>
      <c r="D71" s="20" t="s">
        <v>489</v>
      </c>
      <c r="E71" s="238" t="s">
        <v>527</v>
      </c>
      <c r="F71" s="26" t="s">
        <v>29</v>
      </c>
      <c r="G71" s="174">
        <v>58.99</v>
      </c>
      <c r="H71" s="26">
        <f t="shared" si="3"/>
        <v>1.07</v>
      </c>
      <c r="I71" s="174">
        <f t="shared" si="4"/>
        <v>63.1193</v>
      </c>
      <c r="J71" s="109">
        <f t="shared" si="5"/>
        <v>66.5908615</v>
      </c>
      <c r="K71" s="295"/>
      <c r="L71" s="295"/>
      <c r="M71" s="295"/>
      <c r="N71" s="295"/>
      <c r="O71" s="295"/>
      <c r="P71" s="295"/>
      <c r="Q71" s="295"/>
      <c r="R71" s="295"/>
    </row>
    <row r="72" spans="3:18" s="8" customFormat="1" ht="15.75" customHeight="1">
      <c r="C72" s="245">
        <f t="shared" si="2"/>
        <v>43</v>
      </c>
      <c r="D72" s="20" t="s">
        <v>490</v>
      </c>
      <c r="E72" s="238" t="s">
        <v>528</v>
      </c>
      <c r="F72" s="26" t="s">
        <v>29</v>
      </c>
      <c r="G72" s="174">
        <v>57.26</v>
      </c>
      <c r="H72" s="26">
        <f t="shared" si="3"/>
        <v>1.07</v>
      </c>
      <c r="I72" s="174">
        <f t="shared" si="4"/>
        <v>61.2682</v>
      </c>
      <c r="J72" s="109">
        <f t="shared" si="5"/>
        <v>64.637951</v>
      </c>
      <c r="K72" s="11"/>
      <c r="L72" s="11"/>
      <c r="M72" s="11"/>
      <c r="N72" s="11"/>
      <c r="O72" s="11"/>
      <c r="P72" s="11"/>
      <c r="Q72" s="11"/>
      <c r="R72" s="11"/>
    </row>
    <row r="73" spans="3:18" s="8" customFormat="1" ht="15.75" customHeight="1">
      <c r="C73" s="245">
        <f t="shared" si="2"/>
        <v>44</v>
      </c>
      <c r="D73" s="20" t="s">
        <v>491</v>
      </c>
      <c r="E73" s="238" t="s">
        <v>529</v>
      </c>
      <c r="F73" s="26" t="s">
        <v>29</v>
      </c>
      <c r="G73" s="174">
        <v>52.65</v>
      </c>
      <c r="H73" s="26">
        <f t="shared" si="3"/>
        <v>1.07</v>
      </c>
      <c r="I73" s="174">
        <f t="shared" si="4"/>
        <v>56.3355</v>
      </c>
      <c r="J73" s="109">
        <f t="shared" si="5"/>
        <v>59.4339525</v>
      </c>
      <c r="K73" s="295" t="s">
        <v>27</v>
      </c>
      <c r="L73" s="295"/>
      <c r="M73" s="295"/>
      <c r="N73" s="295"/>
      <c r="O73" s="295"/>
      <c r="P73" s="295"/>
      <c r="Q73" s="295"/>
      <c r="R73" s="295"/>
    </row>
    <row r="74" spans="3:18" s="8" customFormat="1" ht="15.75" customHeight="1">
      <c r="C74" s="245">
        <f t="shared" si="2"/>
        <v>45</v>
      </c>
      <c r="D74" s="20" t="s">
        <v>492</v>
      </c>
      <c r="E74" s="238" t="s">
        <v>530</v>
      </c>
      <c r="F74" s="26" t="s">
        <v>29</v>
      </c>
      <c r="G74" s="174">
        <v>48.71</v>
      </c>
      <c r="H74" s="26">
        <f t="shared" si="3"/>
        <v>1.07</v>
      </c>
      <c r="I74" s="174">
        <f t="shared" si="4"/>
        <v>52.1197</v>
      </c>
      <c r="J74" s="109">
        <f t="shared" si="5"/>
        <v>54.9862835</v>
      </c>
      <c r="K74" s="295"/>
      <c r="L74" s="295"/>
      <c r="M74" s="295"/>
      <c r="N74" s="295"/>
      <c r="O74" s="295"/>
      <c r="P74" s="295"/>
      <c r="Q74" s="295"/>
      <c r="R74" s="295"/>
    </row>
    <row r="75" spans="3:18" ht="15.75" customHeight="1">
      <c r="C75" s="245">
        <f t="shared" si="2"/>
        <v>46</v>
      </c>
      <c r="D75" s="20" t="s">
        <v>493</v>
      </c>
      <c r="E75" s="238" t="s">
        <v>531</v>
      </c>
      <c r="F75" s="26" t="s">
        <v>29</v>
      </c>
      <c r="G75" s="174">
        <v>45.59</v>
      </c>
      <c r="H75" s="26">
        <f t="shared" si="3"/>
        <v>1.07</v>
      </c>
      <c r="I75" s="174">
        <f t="shared" si="4"/>
        <v>48.78130000000001</v>
      </c>
      <c r="J75" s="109">
        <f t="shared" si="5"/>
        <v>51.46427150000001</v>
      </c>
      <c r="K75" s="12"/>
      <c r="L75" s="12"/>
      <c r="M75" s="12"/>
      <c r="N75" s="12"/>
      <c r="O75" s="12"/>
      <c r="P75" s="12"/>
      <c r="Q75" s="13"/>
      <c r="R75" s="13"/>
    </row>
    <row r="76" spans="3:18" ht="15.75" customHeight="1">
      <c r="C76" s="245">
        <f t="shared" si="2"/>
        <v>47</v>
      </c>
      <c r="D76" s="20" t="s">
        <v>494</v>
      </c>
      <c r="E76" s="238" t="s">
        <v>532</v>
      </c>
      <c r="F76" s="26" t="s">
        <v>29</v>
      </c>
      <c r="G76" s="174">
        <v>42.77</v>
      </c>
      <c r="H76" s="26">
        <f t="shared" si="3"/>
        <v>1.07</v>
      </c>
      <c r="I76" s="174">
        <f t="shared" si="4"/>
        <v>45.76390000000001</v>
      </c>
      <c r="J76" s="109">
        <f t="shared" si="5"/>
        <v>48.2809145</v>
      </c>
      <c r="K76" s="12"/>
      <c r="L76" s="12"/>
      <c r="M76" s="12"/>
      <c r="N76" s="12"/>
      <c r="O76" s="12"/>
      <c r="P76" s="12"/>
      <c r="Q76" s="13"/>
      <c r="R76" s="13"/>
    </row>
    <row r="77" spans="3:10" ht="15.75" customHeight="1">
      <c r="C77" s="245">
        <f t="shared" si="2"/>
        <v>48</v>
      </c>
      <c r="D77" s="20" t="s">
        <v>495</v>
      </c>
      <c r="E77" s="238" t="s">
        <v>533</v>
      </c>
      <c r="F77" s="26" t="s">
        <v>29</v>
      </c>
      <c r="G77" s="174">
        <v>40.2</v>
      </c>
      <c r="H77" s="26">
        <f t="shared" si="3"/>
        <v>1.07</v>
      </c>
      <c r="I77" s="174">
        <f t="shared" si="4"/>
        <v>43.014</v>
      </c>
      <c r="J77" s="109">
        <f t="shared" si="5"/>
        <v>45.37977</v>
      </c>
    </row>
    <row r="78" spans="3:10" ht="15.75" customHeight="1">
      <c r="C78" s="245">
        <f t="shared" si="2"/>
        <v>49</v>
      </c>
      <c r="D78" s="20" t="s">
        <v>496</v>
      </c>
      <c r="E78" s="238" t="s">
        <v>534</v>
      </c>
      <c r="F78" s="26" t="s">
        <v>29</v>
      </c>
      <c r="G78" s="174">
        <v>36.29</v>
      </c>
      <c r="H78" s="26">
        <f t="shared" si="3"/>
        <v>1.07</v>
      </c>
      <c r="I78" s="174">
        <f t="shared" si="4"/>
        <v>38.8303</v>
      </c>
      <c r="J78" s="109">
        <f t="shared" si="5"/>
        <v>40.9659665</v>
      </c>
    </row>
    <row r="79" spans="3:10" ht="15.75" customHeight="1">
      <c r="C79" s="245">
        <f t="shared" si="2"/>
        <v>50</v>
      </c>
      <c r="D79" s="20" t="s">
        <v>497</v>
      </c>
      <c r="E79" s="238" t="s">
        <v>535</v>
      </c>
      <c r="F79" s="26" t="s">
        <v>29</v>
      </c>
      <c r="G79" s="174">
        <v>33.83</v>
      </c>
      <c r="H79" s="26">
        <f t="shared" si="3"/>
        <v>1.07</v>
      </c>
      <c r="I79" s="174">
        <f t="shared" si="4"/>
        <v>36.198100000000004</v>
      </c>
      <c r="J79" s="109">
        <f t="shared" si="5"/>
        <v>38.188995500000004</v>
      </c>
    </row>
    <row r="80" spans="3:10" ht="15.75" customHeight="1">
      <c r="C80" s="245">
        <f t="shared" si="2"/>
        <v>51</v>
      </c>
      <c r="D80" s="20" t="s">
        <v>498</v>
      </c>
      <c r="E80" s="238" t="s">
        <v>536</v>
      </c>
      <c r="F80" s="18" t="s">
        <v>29</v>
      </c>
      <c r="G80" s="174">
        <v>78.25</v>
      </c>
      <c r="H80" s="26">
        <f t="shared" si="3"/>
        <v>1.07</v>
      </c>
      <c r="I80" s="174">
        <f t="shared" si="4"/>
        <v>83.7275</v>
      </c>
      <c r="J80" s="109">
        <f t="shared" si="5"/>
        <v>88.3325125</v>
      </c>
    </row>
    <row r="81" spans="3:10" ht="15.75" customHeight="1">
      <c r="C81" s="245">
        <f t="shared" si="2"/>
        <v>52</v>
      </c>
      <c r="D81" s="20" t="s">
        <v>499</v>
      </c>
      <c r="E81" s="238" t="s">
        <v>537</v>
      </c>
      <c r="F81" s="18" t="s">
        <v>29</v>
      </c>
      <c r="G81" s="174">
        <v>69.17</v>
      </c>
      <c r="H81" s="26">
        <f t="shared" si="3"/>
        <v>1.07</v>
      </c>
      <c r="I81" s="174">
        <f t="shared" si="4"/>
        <v>74.01190000000001</v>
      </c>
      <c r="J81" s="109">
        <f t="shared" si="5"/>
        <v>78.0825545</v>
      </c>
    </row>
    <row r="82" spans="3:10" ht="15.75" customHeight="1">
      <c r="C82" s="245">
        <f t="shared" si="2"/>
        <v>53</v>
      </c>
      <c r="D82" s="20" t="s">
        <v>500</v>
      </c>
      <c r="E82" s="238" t="s">
        <v>538</v>
      </c>
      <c r="F82" s="18" t="s">
        <v>29</v>
      </c>
      <c r="G82" s="174">
        <v>61.55</v>
      </c>
      <c r="H82" s="26">
        <f t="shared" si="3"/>
        <v>1.07</v>
      </c>
      <c r="I82" s="174">
        <f t="shared" si="4"/>
        <v>65.8585</v>
      </c>
      <c r="J82" s="109">
        <f t="shared" si="5"/>
        <v>69.4807175</v>
      </c>
    </row>
    <row r="83" spans="3:10" ht="15.75" customHeight="1">
      <c r="C83" s="245">
        <f t="shared" si="2"/>
        <v>54</v>
      </c>
      <c r="D83" s="20" t="s">
        <v>501</v>
      </c>
      <c r="E83" s="238" t="s">
        <v>539</v>
      </c>
      <c r="F83" s="18" t="s">
        <v>29</v>
      </c>
      <c r="G83" s="174">
        <v>58.16</v>
      </c>
      <c r="H83" s="26">
        <f t="shared" si="3"/>
        <v>1.07</v>
      </c>
      <c r="I83" s="174">
        <f t="shared" si="4"/>
        <v>62.2312</v>
      </c>
      <c r="J83" s="109">
        <f t="shared" si="5"/>
        <v>65.653916</v>
      </c>
    </row>
    <row r="84" spans="3:10" ht="15.75" customHeight="1">
      <c r="C84" s="245">
        <f t="shared" si="2"/>
        <v>55</v>
      </c>
      <c r="D84" s="20" t="s">
        <v>502</v>
      </c>
      <c r="E84" s="238" t="s">
        <v>540</v>
      </c>
      <c r="F84" s="18" t="s">
        <v>29</v>
      </c>
      <c r="G84" s="174">
        <v>55.82</v>
      </c>
      <c r="H84" s="26">
        <f t="shared" si="3"/>
        <v>1.07</v>
      </c>
      <c r="I84" s="174">
        <f t="shared" si="4"/>
        <v>59.7274</v>
      </c>
      <c r="J84" s="109">
        <f t="shared" si="5"/>
        <v>63.012406999999996</v>
      </c>
    </row>
    <row r="85" spans="3:10" ht="15.75" customHeight="1">
      <c r="C85" s="245">
        <f t="shared" si="2"/>
        <v>56</v>
      </c>
      <c r="D85" s="20" t="s">
        <v>503</v>
      </c>
      <c r="E85" s="238" t="s">
        <v>541</v>
      </c>
      <c r="F85" s="18" t="s">
        <v>29</v>
      </c>
      <c r="G85" s="174">
        <v>51.79</v>
      </c>
      <c r="H85" s="26">
        <f t="shared" si="3"/>
        <v>1.07</v>
      </c>
      <c r="I85" s="174">
        <f t="shared" si="4"/>
        <v>55.4153</v>
      </c>
      <c r="J85" s="109">
        <f t="shared" si="5"/>
        <v>58.4631415</v>
      </c>
    </row>
    <row r="86" spans="3:10" ht="15.75" customHeight="1">
      <c r="C86" s="245">
        <f t="shared" si="2"/>
        <v>57</v>
      </c>
      <c r="D86" s="20" t="s">
        <v>504</v>
      </c>
      <c r="E86" s="238" t="s">
        <v>542</v>
      </c>
      <c r="F86" s="18" t="s">
        <v>29</v>
      </c>
      <c r="G86" s="174">
        <v>48.08</v>
      </c>
      <c r="H86" s="26">
        <f t="shared" si="3"/>
        <v>1.07</v>
      </c>
      <c r="I86" s="174">
        <f t="shared" si="4"/>
        <v>51.4456</v>
      </c>
      <c r="J86" s="109">
        <f t="shared" si="5"/>
        <v>54.275107999999996</v>
      </c>
    </row>
    <row r="87" spans="3:10" ht="15.75" customHeight="1">
      <c r="C87" s="245">
        <f t="shared" si="2"/>
        <v>58</v>
      </c>
      <c r="D87" s="20" t="s">
        <v>505</v>
      </c>
      <c r="E87" s="238" t="s">
        <v>543</v>
      </c>
      <c r="F87" s="18" t="s">
        <v>29</v>
      </c>
      <c r="G87" s="174">
        <v>45.02</v>
      </c>
      <c r="H87" s="26">
        <f t="shared" si="3"/>
        <v>1.07</v>
      </c>
      <c r="I87" s="174">
        <f t="shared" si="4"/>
        <v>48.171400000000006</v>
      </c>
      <c r="J87" s="109">
        <f t="shared" si="5"/>
        <v>50.820827</v>
      </c>
    </row>
    <row r="88" spans="3:10" ht="15.75" customHeight="1">
      <c r="C88" s="245">
        <f t="shared" si="2"/>
        <v>59</v>
      </c>
      <c r="D88" s="20" t="s">
        <v>506</v>
      </c>
      <c r="E88" s="238" t="s">
        <v>544</v>
      </c>
      <c r="F88" s="18" t="s">
        <v>29</v>
      </c>
      <c r="G88" s="174">
        <v>42.21</v>
      </c>
      <c r="H88" s="26">
        <f t="shared" si="3"/>
        <v>1.07</v>
      </c>
      <c r="I88" s="174">
        <f t="shared" si="4"/>
        <v>45.1647</v>
      </c>
      <c r="J88" s="109">
        <f t="shared" si="5"/>
        <v>47.6487585</v>
      </c>
    </row>
    <row r="89" spans="3:10" ht="15.75" customHeight="1">
      <c r="C89" s="245">
        <f t="shared" si="2"/>
        <v>60</v>
      </c>
      <c r="D89" s="20" t="s">
        <v>507</v>
      </c>
      <c r="E89" s="238" t="s">
        <v>545</v>
      </c>
      <c r="F89" s="18" t="s">
        <v>29</v>
      </c>
      <c r="G89" s="174">
        <v>39.03</v>
      </c>
      <c r="H89" s="26">
        <f t="shared" si="3"/>
        <v>1.07</v>
      </c>
      <c r="I89" s="174">
        <f t="shared" si="4"/>
        <v>41.762100000000004</v>
      </c>
      <c r="J89" s="109">
        <f t="shared" si="5"/>
        <v>44.0590155</v>
      </c>
    </row>
    <row r="90" spans="3:10" ht="15.75" customHeight="1">
      <c r="C90" s="245">
        <f t="shared" si="2"/>
        <v>61</v>
      </c>
      <c r="D90" s="20" t="s">
        <v>508</v>
      </c>
      <c r="E90" s="238" t="s">
        <v>546</v>
      </c>
      <c r="F90" s="18" t="s">
        <v>29</v>
      </c>
      <c r="G90" s="174">
        <v>35.23</v>
      </c>
      <c r="H90" s="26">
        <f t="shared" si="3"/>
        <v>1.07</v>
      </c>
      <c r="I90" s="174">
        <f t="shared" si="4"/>
        <v>37.6961</v>
      </c>
      <c r="J90" s="109">
        <f t="shared" si="5"/>
        <v>39.7693855</v>
      </c>
    </row>
    <row r="91" spans="3:10" ht="15.75" customHeight="1">
      <c r="C91" s="245">
        <f t="shared" si="2"/>
        <v>62</v>
      </c>
      <c r="D91" s="20" t="s">
        <v>509</v>
      </c>
      <c r="E91" s="238" t="s">
        <v>547</v>
      </c>
      <c r="F91" s="18" t="s">
        <v>29</v>
      </c>
      <c r="G91" s="174">
        <v>32.83</v>
      </c>
      <c r="H91" s="26">
        <f t="shared" si="3"/>
        <v>1.07</v>
      </c>
      <c r="I91" s="174">
        <f t="shared" si="4"/>
        <v>35.1281</v>
      </c>
      <c r="J91" s="109">
        <f t="shared" si="5"/>
        <v>37.060145500000004</v>
      </c>
    </row>
    <row r="92" spans="3:10" ht="15.75" customHeight="1">
      <c r="C92" s="245">
        <f t="shared" si="2"/>
        <v>63</v>
      </c>
      <c r="D92" s="20" t="s">
        <v>510</v>
      </c>
      <c r="E92" s="238" t="s">
        <v>548</v>
      </c>
      <c r="F92" s="18" t="s">
        <v>29</v>
      </c>
      <c r="G92" s="174">
        <v>76.13</v>
      </c>
      <c r="H92" s="26">
        <f t="shared" si="3"/>
        <v>1.07</v>
      </c>
      <c r="I92" s="174">
        <f t="shared" si="4"/>
        <v>81.4591</v>
      </c>
      <c r="J92" s="109">
        <f t="shared" si="5"/>
        <v>85.9393505</v>
      </c>
    </row>
    <row r="93" spans="3:10" ht="15.75" customHeight="1">
      <c r="C93" s="245">
        <f t="shared" si="2"/>
        <v>64</v>
      </c>
      <c r="D93" s="20" t="s">
        <v>511</v>
      </c>
      <c r="E93" s="238" t="s">
        <v>549</v>
      </c>
      <c r="F93" s="18" t="s">
        <v>29</v>
      </c>
      <c r="G93" s="174">
        <v>67.28</v>
      </c>
      <c r="H93" s="26">
        <f t="shared" si="3"/>
        <v>1.07</v>
      </c>
      <c r="I93" s="174">
        <f t="shared" si="4"/>
        <v>71.98960000000001</v>
      </c>
      <c r="J93" s="109">
        <f t="shared" si="5"/>
        <v>75.94902800000001</v>
      </c>
    </row>
    <row r="94" spans="3:10" ht="15.75" customHeight="1">
      <c r="C94" s="245">
        <f t="shared" si="2"/>
        <v>65</v>
      </c>
      <c r="D94" s="20" t="s">
        <v>512</v>
      </c>
      <c r="E94" s="238" t="s">
        <v>550</v>
      </c>
      <c r="F94" s="18" t="s">
        <v>29</v>
      </c>
      <c r="G94" s="174">
        <v>60.22</v>
      </c>
      <c r="H94" s="26">
        <f t="shared" si="3"/>
        <v>1.07</v>
      </c>
      <c r="I94" s="174">
        <f t="shared" si="4"/>
        <v>64.4354</v>
      </c>
      <c r="J94" s="109">
        <f t="shared" si="5"/>
        <v>67.979347</v>
      </c>
    </row>
    <row r="95" spans="3:10" ht="15.75" customHeight="1">
      <c r="C95" s="245">
        <f aca="true" t="shared" si="6" ref="C95:C105">ROW(B66)</f>
        <v>66</v>
      </c>
      <c r="D95" s="20" t="s">
        <v>513</v>
      </c>
      <c r="E95" s="238" t="s">
        <v>551</v>
      </c>
      <c r="F95" s="18" t="s">
        <v>29</v>
      </c>
      <c r="G95" s="174">
        <v>56.88</v>
      </c>
      <c r="H95" s="26">
        <f t="shared" si="3"/>
        <v>1.07</v>
      </c>
      <c r="I95" s="174">
        <f t="shared" si="4"/>
        <v>60.8616</v>
      </c>
      <c r="J95" s="109">
        <f t="shared" si="5"/>
        <v>64.208988</v>
      </c>
    </row>
    <row r="96" spans="3:10" ht="15.75" customHeight="1">
      <c r="C96" s="245">
        <f t="shared" si="6"/>
        <v>67</v>
      </c>
      <c r="D96" s="20" t="s">
        <v>514</v>
      </c>
      <c r="E96" s="238" t="s">
        <v>552</v>
      </c>
      <c r="F96" s="18" t="s">
        <v>29</v>
      </c>
      <c r="G96" s="174">
        <v>54.48</v>
      </c>
      <c r="H96" s="26">
        <f aca="true" t="shared" si="7" ref="H96:H105">H95</f>
        <v>1.07</v>
      </c>
      <c r="I96" s="174">
        <f t="shared" si="4"/>
        <v>58.2936</v>
      </c>
      <c r="J96" s="109">
        <f t="shared" si="5"/>
        <v>61.499748</v>
      </c>
    </row>
    <row r="97" spans="3:10" ht="15.75" customHeight="1">
      <c r="C97" s="245">
        <f t="shared" si="6"/>
        <v>68</v>
      </c>
      <c r="D97" s="20" t="s">
        <v>515</v>
      </c>
      <c r="E97" s="238" t="s">
        <v>553</v>
      </c>
      <c r="F97" s="18" t="s">
        <v>29</v>
      </c>
      <c r="G97" s="174">
        <v>50.6</v>
      </c>
      <c r="H97" s="26">
        <f t="shared" si="7"/>
        <v>1.07</v>
      </c>
      <c r="I97" s="174">
        <f t="shared" si="4"/>
        <v>54.142</v>
      </c>
      <c r="J97" s="109">
        <f t="shared" si="5"/>
        <v>57.11981</v>
      </c>
    </row>
    <row r="98" spans="3:10" ht="15.75" customHeight="1">
      <c r="C98" s="245">
        <f t="shared" si="6"/>
        <v>69</v>
      </c>
      <c r="D98" s="20" t="s">
        <v>516</v>
      </c>
      <c r="E98" s="238" t="s">
        <v>554</v>
      </c>
      <c r="F98" s="18" t="s">
        <v>29</v>
      </c>
      <c r="G98" s="174">
        <v>47.08</v>
      </c>
      <c r="H98" s="26">
        <f t="shared" si="7"/>
        <v>1.07</v>
      </c>
      <c r="I98" s="174">
        <f t="shared" si="4"/>
        <v>50.3756</v>
      </c>
      <c r="J98" s="109">
        <f t="shared" si="5"/>
        <v>53.146257999999996</v>
      </c>
    </row>
    <row r="99" spans="3:10" ht="15.75" customHeight="1">
      <c r="C99" s="245">
        <f t="shared" si="6"/>
        <v>70</v>
      </c>
      <c r="D99" s="20" t="s">
        <v>517</v>
      </c>
      <c r="E99" s="238" t="s">
        <v>555</v>
      </c>
      <c r="F99" s="18" t="s">
        <v>29</v>
      </c>
      <c r="G99" s="174">
        <v>43.52</v>
      </c>
      <c r="H99" s="26">
        <f t="shared" si="7"/>
        <v>1.07</v>
      </c>
      <c r="I99" s="174">
        <f t="shared" si="4"/>
        <v>46.56640000000001</v>
      </c>
      <c r="J99" s="109">
        <f t="shared" si="5"/>
        <v>49.12755200000001</v>
      </c>
    </row>
    <row r="100" spans="3:10" ht="15.75" customHeight="1">
      <c r="C100" s="245">
        <f t="shared" si="6"/>
        <v>71</v>
      </c>
      <c r="D100" s="20" t="s">
        <v>518</v>
      </c>
      <c r="E100" s="238" t="s">
        <v>556</v>
      </c>
      <c r="F100" s="18" t="s">
        <v>29</v>
      </c>
      <c r="G100" s="174">
        <v>40.26</v>
      </c>
      <c r="H100" s="26">
        <f t="shared" si="7"/>
        <v>1.07</v>
      </c>
      <c r="I100" s="174">
        <f t="shared" si="4"/>
        <v>43.0782</v>
      </c>
      <c r="J100" s="109">
        <f t="shared" si="5"/>
        <v>45.447501</v>
      </c>
    </row>
    <row r="101" spans="3:10" ht="15.75" customHeight="1">
      <c r="C101" s="245">
        <f t="shared" si="6"/>
        <v>72</v>
      </c>
      <c r="D101" s="20" t="s">
        <v>519</v>
      </c>
      <c r="E101" s="238" t="s">
        <v>557</v>
      </c>
      <c r="F101" s="18" t="s">
        <v>29</v>
      </c>
      <c r="G101" s="174">
        <v>37.84</v>
      </c>
      <c r="H101" s="26">
        <f t="shared" si="7"/>
        <v>1.07</v>
      </c>
      <c r="I101" s="174">
        <f t="shared" si="4"/>
        <v>40.488800000000005</v>
      </c>
      <c r="J101" s="109">
        <f t="shared" si="5"/>
        <v>42.715684</v>
      </c>
    </row>
    <row r="102" spans="3:10" ht="15.75" customHeight="1">
      <c r="C102" s="245">
        <f t="shared" si="6"/>
        <v>73</v>
      </c>
      <c r="D102" s="20" t="s">
        <v>520</v>
      </c>
      <c r="E102" s="238" t="s">
        <v>558</v>
      </c>
      <c r="F102" s="18" t="s">
        <v>29</v>
      </c>
      <c r="G102" s="174">
        <v>34.23</v>
      </c>
      <c r="H102" s="26">
        <f t="shared" si="7"/>
        <v>1.07</v>
      </c>
      <c r="I102" s="174">
        <f t="shared" si="4"/>
        <v>36.6261</v>
      </c>
      <c r="J102" s="109">
        <f t="shared" si="5"/>
        <v>38.6405355</v>
      </c>
    </row>
    <row r="103" spans="3:10" ht="15.75" customHeight="1">
      <c r="C103" s="245">
        <f t="shared" si="6"/>
        <v>74</v>
      </c>
      <c r="D103" s="20" t="s">
        <v>521</v>
      </c>
      <c r="E103" s="238" t="s">
        <v>559</v>
      </c>
      <c r="F103" s="18" t="s">
        <v>29</v>
      </c>
      <c r="G103" s="174">
        <v>31.89</v>
      </c>
      <c r="H103" s="26">
        <f t="shared" si="7"/>
        <v>1.07</v>
      </c>
      <c r="I103" s="174">
        <f t="shared" si="4"/>
        <v>34.1223</v>
      </c>
      <c r="J103" s="109">
        <f t="shared" si="5"/>
        <v>35.9990265</v>
      </c>
    </row>
    <row r="104" spans="3:10" ht="15.75" customHeight="1">
      <c r="C104" s="245">
        <f t="shared" si="6"/>
        <v>75</v>
      </c>
      <c r="D104" s="20" t="s">
        <v>522</v>
      </c>
      <c r="E104" s="238" t="s">
        <v>560</v>
      </c>
      <c r="F104" s="18" t="s">
        <v>29</v>
      </c>
      <c r="G104" s="174">
        <v>22.6</v>
      </c>
      <c r="H104" s="26">
        <f t="shared" si="7"/>
        <v>1.07</v>
      </c>
      <c r="I104" s="174">
        <f t="shared" si="4"/>
        <v>24.182000000000002</v>
      </c>
      <c r="J104" s="109">
        <f t="shared" si="5"/>
        <v>25.51201</v>
      </c>
    </row>
    <row r="105" spans="3:10" ht="15.75" customHeight="1" thickBot="1">
      <c r="C105" s="245">
        <f t="shared" si="6"/>
        <v>76</v>
      </c>
      <c r="D105" s="176" t="s">
        <v>523</v>
      </c>
      <c r="E105" s="253" t="s">
        <v>561</v>
      </c>
      <c r="F105" s="178" t="s">
        <v>29</v>
      </c>
      <c r="G105" s="199">
        <v>20.42</v>
      </c>
      <c r="H105" s="26">
        <f t="shared" si="7"/>
        <v>1.07</v>
      </c>
      <c r="I105" s="199">
        <f t="shared" si="4"/>
        <v>21.849400000000003</v>
      </c>
      <c r="J105" s="179">
        <f t="shared" si="5"/>
        <v>23.051117</v>
      </c>
    </row>
    <row r="106" spans="3:10" ht="15.75" customHeight="1" thickBot="1">
      <c r="C106" s="315" t="s">
        <v>365</v>
      </c>
      <c r="D106" s="316"/>
      <c r="E106" s="316"/>
      <c r="F106" s="316"/>
      <c r="G106" s="316"/>
      <c r="H106" s="316"/>
      <c r="I106" s="316"/>
      <c r="J106" s="317"/>
    </row>
    <row r="107" spans="3:10" ht="15.75" customHeight="1">
      <c r="C107" s="255">
        <f>ROW(B77)</f>
        <v>77</v>
      </c>
      <c r="D107" s="200" t="s">
        <v>414</v>
      </c>
      <c r="E107" s="186" t="s">
        <v>417</v>
      </c>
      <c r="F107" s="196" t="s">
        <v>29</v>
      </c>
      <c r="G107" s="186">
        <v>75.93</v>
      </c>
      <c r="H107" s="186">
        <v>1.07</v>
      </c>
      <c r="I107" s="254">
        <f>G107*H107</f>
        <v>81.24510000000001</v>
      </c>
      <c r="J107" s="173">
        <f>I107*1.055</f>
        <v>85.7135805</v>
      </c>
    </row>
    <row r="108" spans="3:10" ht="15.75" customHeight="1">
      <c r="C108" s="255">
        <f aca="true" t="shared" si="8" ref="C108:C142">ROW(B78)</f>
        <v>78</v>
      </c>
      <c r="D108" s="20" t="s">
        <v>466</v>
      </c>
      <c r="E108" s="186" t="s">
        <v>475</v>
      </c>
      <c r="F108" s="18" t="s">
        <v>29</v>
      </c>
      <c r="G108" s="202">
        <v>67.25</v>
      </c>
      <c r="H108" s="186">
        <f>H107</f>
        <v>1.07</v>
      </c>
      <c r="I108" s="174">
        <f aca="true" t="shared" si="9" ref="I108:I142">G108*H108</f>
        <v>71.95750000000001</v>
      </c>
      <c r="J108" s="109">
        <f t="shared" si="1"/>
        <v>75.91516250000001</v>
      </c>
    </row>
    <row r="109" spans="3:10" ht="15.75" customHeight="1">
      <c r="C109" s="255">
        <f t="shared" si="8"/>
        <v>79</v>
      </c>
      <c r="D109" s="20" t="s">
        <v>374</v>
      </c>
      <c r="E109" s="22" t="s">
        <v>398</v>
      </c>
      <c r="F109" s="18" t="s">
        <v>29</v>
      </c>
      <c r="G109" s="180">
        <v>59.12</v>
      </c>
      <c r="H109" s="186">
        <f aca="true" t="shared" si="10" ref="H109:H142">H108</f>
        <v>1.07</v>
      </c>
      <c r="I109" s="174">
        <f t="shared" si="9"/>
        <v>63.2584</v>
      </c>
      <c r="J109" s="109">
        <f t="shared" si="1"/>
        <v>66.737612</v>
      </c>
    </row>
    <row r="110" spans="3:10" ht="15.75" customHeight="1">
      <c r="C110" s="255">
        <f t="shared" si="8"/>
        <v>80</v>
      </c>
      <c r="D110" s="20" t="s">
        <v>467</v>
      </c>
      <c r="E110" s="22" t="s">
        <v>476</v>
      </c>
      <c r="F110" s="18" t="s">
        <v>29</v>
      </c>
      <c r="G110" s="180">
        <v>56.04</v>
      </c>
      <c r="H110" s="186">
        <f t="shared" si="10"/>
        <v>1.07</v>
      </c>
      <c r="I110" s="174">
        <f>G110*H110</f>
        <v>59.9628</v>
      </c>
      <c r="J110" s="109">
        <f t="shared" si="1"/>
        <v>63.260754</v>
      </c>
    </row>
    <row r="111" spans="3:10" ht="15.75" customHeight="1">
      <c r="C111" s="255">
        <f t="shared" si="8"/>
        <v>81</v>
      </c>
      <c r="D111" s="20" t="s">
        <v>375</v>
      </c>
      <c r="E111" s="22" t="s">
        <v>399</v>
      </c>
      <c r="F111" s="18" t="s">
        <v>29</v>
      </c>
      <c r="G111" s="22">
        <v>53.15</v>
      </c>
      <c r="H111" s="186">
        <f t="shared" si="10"/>
        <v>1.07</v>
      </c>
      <c r="I111" s="174">
        <f>G111*H111</f>
        <v>56.8705</v>
      </c>
      <c r="J111" s="109">
        <f t="shared" si="1"/>
        <v>59.9983775</v>
      </c>
    </row>
    <row r="112" spans="3:10" ht="15.75" customHeight="1">
      <c r="C112" s="255">
        <f t="shared" si="8"/>
        <v>82</v>
      </c>
      <c r="D112" s="20" t="s">
        <v>468</v>
      </c>
      <c r="E112" s="22" t="s">
        <v>477</v>
      </c>
      <c r="F112" s="18" t="s">
        <v>29</v>
      </c>
      <c r="G112" s="180">
        <v>49.42</v>
      </c>
      <c r="H112" s="186">
        <f t="shared" si="10"/>
        <v>1.07</v>
      </c>
      <c r="I112" s="174">
        <f t="shared" si="9"/>
        <v>52.879400000000004</v>
      </c>
      <c r="J112" s="109">
        <f t="shared" si="1"/>
        <v>55.787767</v>
      </c>
    </row>
    <row r="113" spans="3:10" ht="15.75" customHeight="1">
      <c r="C113" s="255">
        <f t="shared" si="8"/>
        <v>83</v>
      </c>
      <c r="D113" s="20" t="s">
        <v>376</v>
      </c>
      <c r="E113" s="22" t="s">
        <v>405</v>
      </c>
      <c r="F113" s="18" t="s">
        <v>29</v>
      </c>
      <c r="G113" s="22">
        <v>45.75</v>
      </c>
      <c r="H113" s="186">
        <f t="shared" si="10"/>
        <v>1.07</v>
      </c>
      <c r="I113" s="174">
        <f t="shared" si="9"/>
        <v>48.9525</v>
      </c>
      <c r="J113" s="109">
        <f t="shared" si="1"/>
        <v>51.644887499999996</v>
      </c>
    </row>
    <row r="114" spans="3:10" ht="15.75" customHeight="1">
      <c r="C114" s="255">
        <f t="shared" si="8"/>
        <v>84</v>
      </c>
      <c r="D114" s="20" t="s">
        <v>377</v>
      </c>
      <c r="E114" s="22" t="s">
        <v>406</v>
      </c>
      <c r="F114" s="18" t="s">
        <v>29</v>
      </c>
      <c r="G114" s="22">
        <v>42.8</v>
      </c>
      <c r="H114" s="186">
        <f t="shared" si="10"/>
        <v>1.07</v>
      </c>
      <c r="I114" s="174">
        <f t="shared" si="9"/>
        <v>45.796</v>
      </c>
      <c r="J114" s="109">
        <f t="shared" si="1"/>
        <v>48.31478</v>
      </c>
    </row>
    <row r="115" spans="3:10" ht="15.75" customHeight="1">
      <c r="C115" s="255">
        <f t="shared" si="8"/>
        <v>85</v>
      </c>
      <c r="D115" s="20" t="s">
        <v>378</v>
      </c>
      <c r="E115" s="22" t="s">
        <v>407</v>
      </c>
      <c r="F115" s="18" t="s">
        <v>29</v>
      </c>
      <c r="G115" s="22">
        <v>40.09</v>
      </c>
      <c r="H115" s="186">
        <f t="shared" si="10"/>
        <v>1.07</v>
      </c>
      <c r="I115" s="174">
        <f t="shared" si="9"/>
        <v>42.896300000000004</v>
      </c>
      <c r="J115" s="109">
        <f t="shared" si="1"/>
        <v>45.2555965</v>
      </c>
    </row>
    <row r="116" spans="3:10" ht="15.75" customHeight="1">
      <c r="C116" s="255">
        <f t="shared" si="8"/>
        <v>86</v>
      </c>
      <c r="D116" s="20" t="s">
        <v>379</v>
      </c>
      <c r="E116" s="22" t="s">
        <v>400</v>
      </c>
      <c r="F116" s="18" t="s">
        <v>29</v>
      </c>
      <c r="G116" s="180">
        <v>36.96</v>
      </c>
      <c r="H116" s="186">
        <f t="shared" si="10"/>
        <v>1.07</v>
      </c>
      <c r="I116" s="174">
        <f t="shared" si="9"/>
        <v>39.547200000000004</v>
      </c>
      <c r="J116" s="109">
        <f t="shared" si="1"/>
        <v>41.722296</v>
      </c>
    </row>
    <row r="117" spans="3:10" ht="15.75" customHeight="1">
      <c r="C117" s="255">
        <f t="shared" si="8"/>
        <v>87</v>
      </c>
      <c r="D117" s="20" t="s">
        <v>380</v>
      </c>
      <c r="E117" s="22" t="s">
        <v>401</v>
      </c>
      <c r="F117" s="18" t="s">
        <v>29</v>
      </c>
      <c r="G117" s="22">
        <v>33.34</v>
      </c>
      <c r="H117" s="186">
        <f t="shared" si="10"/>
        <v>1.07</v>
      </c>
      <c r="I117" s="174">
        <f t="shared" si="9"/>
        <v>35.67380000000001</v>
      </c>
      <c r="J117" s="109">
        <f t="shared" si="1"/>
        <v>37.635859</v>
      </c>
    </row>
    <row r="118" spans="3:10" ht="15.75" customHeight="1">
      <c r="C118" s="255">
        <f t="shared" si="8"/>
        <v>88</v>
      </c>
      <c r="D118" s="20" t="s">
        <v>381</v>
      </c>
      <c r="E118" s="22" t="s">
        <v>408</v>
      </c>
      <c r="F118" s="18" t="s">
        <v>29</v>
      </c>
      <c r="G118" s="22">
        <v>31.19</v>
      </c>
      <c r="H118" s="186">
        <f t="shared" si="10"/>
        <v>1.07</v>
      </c>
      <c r="I118" s="174">
        <f t="shared" si="9"/>
        <v>33.3733</v>
      </c>
      <c r="J118" s="109">
        <f t="shared" si="1"/>
        <v>35.208831499999995</v>
      </c>
    </row>
    <row r="119" spans="3:10" ht="15.75" customHeight="1">
      <c r="C119" s="255">
        <f t="shared" si="8"/>
        <v>89</v>
      </c>
      <c r="D119" s="20" t="s">
        <v>415</v>
      </c>
      <c r="E119" s="17" t="s">
        <v>418</v>
      </c>
      <c r="F119" s="18" t="s">
        <v>29</v>
      </c>
      <c r="G119" s="174">
        <v>74.5</v>
      </c>
      <c r="H119" s="186">
        <f t="shared" si="10"/>
        <v>1.07</v>
      </c>
      <c r="I119" s="174">
        <f t="shared" si="9"/>
        <v>79.715</v>
      </c>
      <c r="J119" s="109">
        <f>I119*1.055</f>
        <v>84.099325</v>
      </c>
    </row>
    <row r="120" spans="3:10" ht="15.75" customHeight="1">
      <c r="C120" s="255">
        <f t="shared" si="8"/>
        <v>90</v>
      </c>
      <c r="D120" s="20" t="s">
        <v>469</v>
      </c>
      <c r="E120" s="17" t="s">
        <v>478</v>
      </c>
      <c r="F120" s="18" t="s">
        <v>29</v>
      </c>
      <c r="G120" s="174">
        <v>64.89</v>
      </c>
      <c r="H120" s="186">
        <f t="shared" si="10"/>
        <v>1.07</v>
      </c>
      <c r="I120" s="174">
        <f t="shared" si="9"/>
        <v>69.4323</v>
      </c>
      <c r="J120" s="109">
        <f t="shared" si="1"/>
        <v>73.2510765</v>
      </c>
    </row>
    <row r="121" spans="3:10" ht="15.75" customHeight="1">
      <c r="C121" s="255">
        <f t="shared" si="8"/>
        <v>91</v>
      </c>
      <c r="D121" s="20" t="s">
        <v>366</v>
      </c>
      <c r="E121" s="17" t="s">
        <v>390</v>
      </c>
      <c r="F121" s="18" t="s">
        <v>29</v>
      </c>
      <c r="G121" s="174">
        <v>57.46</v>
      </c>
      <c r="H121" s="186">
        <f t="shared" si="10"/>
        <v>1.07</v>
      </c>
      <c r="I121" s="174">
        <f t="shared" si="9"/>
        <v>61.482200000000006</v>
      </c>
      <c r="J121" s="109">
        <f t="shared" si="1"/>
        <v>64.863721</v>
      </c>
    </row>
    <row r="122" spans="3:10" ht="15.75" customHeight="1">
      <c r="C122" s="255">
        <f t="shared" si="8"/>
        <v>92</v>
      </c>
      <c r="D122" s="20" t="s">
        <v>470</v>
      </c>
      <c r="E122" s="17" t="s">
        <v>479</v>
      </c>
      <c r="F122" s="18" t="s">
        <v>29</v>
      </c>
      <c r="G122" s="174">
        <v>54.1</v>
      </c>
      <c r="H122" s="186">
        <f t="shared" si="10"/>
        <v>1.07</v>
      </c>
      <c r="I122" s="174">
        <f t="shared" si="9"/>
        <v>57.88700000000001</v>
      </c>
      <c r="J122" s="109">
        <f t="shared" si="1"/>
        <v>61.07078500000001</v>
      </c>
    </row>
    <row r="123" spans="3:10" ht="15.75" customHeight="1">
      <c r="C123" s="255">
        <f t="shared" si="8"/>
        <v>93</v>
      </c>
      <c r="D123" s="20" t="s">
        <v>367</v>
      </c>
      <c r="E123" s="17" t="s">
        <v>391</v>
      </c>
      <c r="F123" s="18" t="s">
        <v>29</v>
      </c>
      <c r="G123" s="174">
        <v>51.96</v>
      </c>
      <c r="H123" s="186">
        <f t="shared" si="10"/>
        <v>1.07</v>
      </c>
      <c r="I123" s="174">
        <f t="shared" si="9"/>
        <v>55.5972</v>
      </c>
      <c r="J123" s="109">
        <f t="shared" si="1"/>
        <v>58.655046</v>
      </c>
    </row>
    <row r="124" spans="3:10" ht="15.75" customHeight="1">
      <c r="C124" s="255">
        <f t="shared" si="8"/>
        <v>94</v>
      </c>
      <c r="D124" s="20" t="s">
        <v>471</v>
      </c>
      <c r="E124" s="17" t="s">
        <v>480</v>
      </c>
      <c r="F124" s="18" t="s">
        <v>29</v>
      </c>
      <c r="G124" s="174">
        <v>48.05</v>
      </c>
      <c r="H124" s="186">
        <f t="shared" si="10"/>
        <v>1.07</v>
      </c>
      <c r="I124" s="174">
        <f t="shared" si="9"/>
        <v>51.4135</v>
      </c>
      <c r="J124" s="109">
        <f t="shared" si="1"/>
        <v>54.2412425</v>
      </c>
    </row>
    <row r="125" spans="3:10" ht="15.75" customHeight="1">
      <c r="C125" s="255">
        <f t="shared" si="8"/>
        <v>95</v>
      </c>
      <c r="D125" s="20" t="s">
        <v>368</v>
      </c>
      <c r="E125" s="17" t="s">
        <v>392</v>
      </c>
      <c r="F125" s="18" t="s">
        <v>29</v>
      </c>
      <c r="G125" s="174">
        <v>44.36</v>
      </c>
      <c r="H125" s="186">
        <f t="shared" si="10"/>
        <v>1.07</v>
      </c>
      <c r="I125" s="174">
        <f t="shared" si="9"/>
        <v>47.4652</v>
      </c>
      <c r="J125" s="109">
        <f t="shared" si="1"/>
        <v>50.075786</v>
      </c>
    </row>
    <row r="126" spans="3:10" ht="15.75" customHeight="1">
      <c r="C126" s="255">
        <f t="shared" si="8"/>
        <v>96</v>
      </c>
      <c r="D126" s="20" t="s">
        <v>369</v>
      </c>
      <c r="E126" s="17" t="s">
        <v>393</v>
      </c>
      <c r="F126" s="18" t="s">
        <v>29</v>
      </c>
      <c r="G126" s="174">
        <v>41.61</v>
      </c>
      <c r="H126" s="186">
        <f t="shared" si="10"/>
        <v>1.07</v>
      </c>
      <c r="I126" s="174">
        <f t="shared" si="9"/>
        <v>44.5227</v>
      </c>
      <c r="J126" s="109">
        <f t="shared" si="1"/>
        <v>46.9714485</v>
      </c>
    </row>
    <row r="127" spans="3:10" ht="15.75" customHeight="1">
      <c r="C127" s="255">
        <f t="shared" si="8"/>
        <v>97</v>
      </c>
      <c r="D127" s="20" t="s">
        <v>370</v>
      </c>
      <c r="E127" s="17" t="s">
        <v>394</v>
      </c>
      <c r="F127" s="18" t="s">
        <v>29</v>
      </c>
      <c r="G127" s="174">
        <v>38.85</v>
      </c>
      <c r="H127" s="186">
        <f t="shared" si="10"/>
        <v>1.07</v>
      </c>
      <c r="I127" s="174">
        <f t="shared" si="9"/>
        <v>41.569500000000005</v>
      </c>
      <c r="J127" s="109">
        <f t="shared" si="1"/>
        <v>43.8558225</v>
      </c>
    </row>
    <row r="128" spans="3:10" ht="15.75" customHeight="1">
      <c r="C128" s="255">
        <f t="shared" si="8"/>
        <v>98</v>
      </c>
      <c r="D128" s="20" t="s">
        <v>371</v>
      </c>
      <c r="E128" s="17" t="s">
        <v>395</v>
      </c>
      <c r="F128" s="18" t="s">
        <v>29</v>
      </c>
      <c r="G128" s="174">
        <v>35.98</v>
      </c>
      <c r="H128" s="186">
        <f t="shared" si="10"/>
        <v>1.07</v>
      </c>
      <c r="I128" s="174">
        <f t="shared" si="9"/>
        <v>38.498599999999996</v>
      </c>
      <c r="J128" s="109">
        <f t="shared" si="1"/>
        <v>40.61602299999999</v>
      </c>
    </row>
    <row r="129" spans="3:10" ht="15.75" customHeight="1">
      <c r="C129" s="255">
        <f t="shared" si="8"/>
        <v>99</v>
      </c>
      <c r="D129" s="20" t="s">
        <v>372</v>
      </c>
      <c r="E129" s="17" t="s">
        <v>396</v>
      </c>
      <c r="F129" s="18" t="s">
        <v>29</v>
      </c>
      <c r="G129" s="174">
        <v>32.32</v>
      </c>
      <c r="H129" s="186">
        <f t="shared" si="10"/>
        <v>1.07</v>
      </c>
      <c r="I129" s="174">
        <f t="shared" si="9"/>
        <v>34.5824</v>
      </c>
      <c r="J129" s="109">
        <f t="shared" si="1"/>
        <v>36.484432</v>
      </c>
    </row>
    <row r="130" spans="3:10" ht="15.75" customHeight="1">
      <c r="C130" s="255">
        <f t="shared" si="8"/>
        <v>100</v>
      </c>
      <c r="D130" s="20" t="s">
        <v>373</v>
      </c>
      <c r="E130" s="17" t="s">
        <v>397</v>
      </c>
      <c r="F130" s="18" t="s">
        <v>29</v>
      </c>
      <c r="G130" s="174">
        <v>30.14</v>
      </c>
      <c r="H130" s="186">
        <f t="shared" si="10"/>
        <v>1.07</v>
      </c>
      <c r="I130" s="174">
        <f t="shared" si="9"/>
        <v>32.2498</v>
      </c>
      <c r="J130" s="109">
        <f t="shared" si="1"/>
        <v>34.023539</v>
      </c>
    </row>
    <row r="131" spans="3:10" ht="15.75" customHeight="1">
      <c r="C131" s="255">
        <f t="shared" si="8"/>
        <v>101</v>
      </c>
      <c r="D131" s="20" t="s">
        <v>416</v>
      </c>
      <c r="E131" s="17" t="s">
        <v>419</v>
      </c>
      <c r="F131" s="18" t="s">
        <v>29</v>
      </c>
      <c r="G131" s="174">
        <v>72.73</v>
      </c>
      <c r="H131" s="186">
        <f t="shared" si="10"/>
        <v>1.07</v>
      </c>
      <c r="I131" s="174">
        <f t="shared" si="9"/>
        <v>77.82110000000002</v>
      </c>
      <c r="J131" s="109">
        <f>I131*1.055</f>
        <v>82.10126050000001</v>
      </c>
    </row>
    <row r="132" spans="3:10" ht="15.75" customHeight="1">
      <c r="C132" s="255">
        <f t="shared" si="8"/>
        <v>102</v>
      </c>
      <c r="D132" s="20" t="s">
        <v>472</v>
      </c>
      <c r="E132" s="17" t="s">
        <v>481</v>
      </c>
      <c r="F132" s="18" t="s">
        <v>29</v>
      </c>
      <c r="G132" s="174">
        <v>63.12</v>
      </c>
      <c r="H132" s="186">
        <f t="shared" si="10"/>
        <v>1.07</v>
      </c>
      <c r="I132" s="174">
        <f t="shared" si="9"/>
        <v>67.5384</v>
      </c>
      <c r="J132" s="109">
        <f t="shared" si="1"/>
        <v>71.253012</v>
      </c>
    </row>
    <row r="133" spans="3:10" ht="15.75" customHeight="1">
      <c r="C133" s="255">
        <f t="shared" si="8"/>
        <v>103</v>
      </c>
      <c r="D133" s="20" t="s">
        <v>382</v>
      </c>
      <c r="E133" s="17" t="s">
        <v>409</v>
      </c>
      <c r="F133" s="18" t="s">
        <v>29</v>
      </c>
      <c r="G133" s="174">
        <v>56.55</v>
      </c>
      <c r="H133" s="186">
        <f t="shared" si="10"/>
        <v>1.07</v>
      </c>
      <c r="I133" s="174">
        <f t="shared" si="9"/>
        <v>60.5085</v>
      </c>
      <c r="J133" s="109">
        <f t="shared" si="1"/>
        <v>63.83646749999999</v>
      </c>
    </row>
    <row r="134" spans="3:10" ht="15.75" customHeight="1">
      <c r="C134" s="255">
        <f t="shared" si="8"/>
        <v>104</v>
      </c>
      <c r="D134" s="20" t="s">
        <v>473</v>
      </c>
      <c r="E134" s="17" t="s">
        <v>482</v>
      </c>
      <c r="F134" s="18" t="s">
        <v>29</v>
      </c>
      <c r="G134" s="174">
        <v>53.68</v>
      </c>
      <c r="H134" s="186">
        <f t="shared" si="10"/>
        <v>1.07</v>
      </c>
      <c r="I134" s="174">
        <f t="shared" si="9"/>
        <v>57.4376</v>
      </c>
      <c r="J134" s="109">
        <f t="shared" si="1"/>
        <v>60.596668</v>
      </c>
    </row>
    <row r="135" spans="3:10" ht="15.75" customHeight="1">
      <c r="C135" s="255">
        <f t="shared" si="8"/>
        <v>105</v>
      </c>
      <c r="D135" s="20" t="s">
        <v>383</v>
      </c>
      <c r="E135" s="17" t="s">
        <v>410</v>
      </c>
      <c r="F135" s="18" t="s">
        <v>29</v>
      </c>
      <c r="G135" s="174">
        <v>51.11</v>
      </c>
      <c r="H135" s="186">
        <f t="shared" si="10"/>
        <v>1.07</v>
      </c>
      <c r="I135" s="174">
        <f t="shared" si="9"/>
        <v>54.6877</v>
      </c>
      <c r="J135" s="109">
        <f t="shared" si="1"/>
        <v>57.69552349999999</v>
      </c>
    </row>
    <row r="136" spans="3:10" ht="15.75" customHeight="1">
      <c r="C136" s="255">
        <f t="shared" si="8"/>
        <v>106</v>
      </c>
      <c r="D136" s="20" t="s">
        <v>474</v>
      </c>
      <c r="E136" s="17" t="s">
        <v>483</v>
      </c>
      <c r="F136" s="18" t="s">
        <v>29</v>
      </c>
      <c r="G136" s="174">
        <v>47.49</v>
      </c>
      <c r="H136" s="186">
        <f t="shared" si="10"/>
        <v>1.07</v>
      </c>
      <c r="I136" s="174">
        <f t="shared" si="9"/>
        <v>50.8143</v>
      </c>
      <c r="J136" s="109">
        <f t="shared" si="1"/>
        <v>53.6090865</v>
      </c>
    </row>
    <row r="137" spans="3:10" ht="15.75" customHeight="1">
      <c r="C137" s="255">
        <f t="shared" si="8"/>
        <v>107</v>
      </c>
      <c r="D137" s="20" t="s">
        <v>384</v>
      </c>
      <c r="E137" s="17" t="s">
        <v>411</v>
      </c>
      <c r="F137" s="18" t="s">
        <v>29</v>
      </c>
      <c r="G137" s="174">
        <v>43.88</v>
      </c>
      <c r="H137" s="186">
        <f t="shared" si="10"/>
        <v>1.07</v>
      </c>
      <c r="I137" s="174">
        <f t="shared" si="9"/>
        <v>46.951600000000006</v>
      </c>
      <c r="J137" s="109">
        <f t="shared" si="1"/>
        <v>49.533938000000006</v>
      </c>
    </row>
    <row r="138" spans="3:10" ht="15.75" customHeight="1">
      <c r="C138" s="255">
        <f t="shared" si="8"/>
        <v>108</v>
      </c>
      <c r="D138" s="20" t="s">
        <v>385</v>
      </c>
      <c r="E138" s="17" t="s">
        <v>402</v>
      </c>
      <c r="F138" s="18" t="s">
        <v>29</v>
      </c>
      <c r="G138" s="174">
        <v>40.68</v>
      </c>
      <c r="H138" s="186">
        <f t="shared" si="10"/>
        <v>1.07</v>
      </c>
      <c r="I138" s="174">
        <f t="shared" si="9"/>
        <v>43.5276</v>
      </c>
      <c r="J138" s="109">
        <f t="shared" si="1"/>
        <v>45.921617999999995</v>
      </c>
    </row>
    <row r="139" spans="3:10" ht="15.75" customHeight="1">
      <c r="C139" s="255">
        <f t="shared" si="8"/>
        <v>109</v>
      </c>
      <c r="D139" s="20" t="s">
        <v>386</v>
      </c>
      <c r="E139" s="17" t="s">
        <v>412</v>
      </c>
      <c r="F139" s="18" t="s">
        <v>29</v>
      </c>
      <c r="G139" s="174">
        <v>37.66</v>
      </c>
      <c r="H139" s="186">
        <f t="shared" si="10"/>
        <v>1.07</v>
      </c>
      <c r="I139" s="174">
        <f t="shared" si="9"/>
        <v>40.2962</v>
      </c>
      <c r="J139" s="109">
        <f t="shared" si="1"/>
        <v>42.512491</v>
      </c>
    </row>
    <row r="140" spans="3:10" ht="15.75" customHeight="1">
      <c r="C140" s="255">
        <f t="shared" si="8"/>
        <v>110</v>
      </c>
      <c r="D140" s="20" t="s">
        <v>387</v>
      </c>
      <c r="E140" s="17" t="s">
        <v>403</v>
      </c>
      <c r="F140" s="18" t="s">
        <v>29</v>
      </c>
      <c r="G140" s="174">
        <v>35.37</v>
      </c>
      <c r="H140" s="186">
        <f t="shared" si="10"/>
        <v>1.07</v>
      </c>
      <c r="I140" s="174">
        <f t="shared" si="9"/>
        <v>37.8459</v>
      </c>
      <c r="J140" s="109">
        <f t="shared" si="1"/>
        <v>39.9274245</v>
      </c>
    </row>
    <row r="141" spans="3:10" ht="15.75" customHeight="1">
      <c r="C141" s="255">
        <f t="shared" si="8"/>
        <v>111</v>
      </c>
      <c r="D141" s="20" t="s">
        <v>388</v>
      </c>
      <c r="E141" s="17" t="s">
        <v>404</v>
      </c>
      <c r="F141" s="18" t="s">
        <v>29</v>
      </c>
      <c r="G141" s="174">
        <v>31.89</v>
      </c>
      <c r="H141" s="186">
        <f t="shared" si="10"/>
        <v>1.07</v>
      </c>
      <c r="I141" s="174">
        <f t="shared" si="9"/>
        <v>34.1223</v>
      </c>
      <c r="J141" s="109">
        <f t="shared" si="1"/>
        <v>35.9990265</v>
      </c>
    </row>
    <row r="142" spans="3:10" ht="15.75" customHeight="1" thickBot="1">
      <c r="C142" s="255">
        <f t="shared" si="8"/>
        <v>112</v>
      </c>
      <c r="D142" s="176" t="s">
        <v>389</v>
      </c>
      <c r="E142" s="177" t="s">
        <v>413</v>
      </c>
      <c r="F142" s="178" t="s">
        <v>29</v>
      </c>
      <c r="G142" s="199">
        <v>29.75</v>
      </c>
      <c r="H142" s="186">
        <f t="shared" si="10"/>
        <v>1.07</v>
      </c>
      <c r="I142" s="199">
        <f t="shared" si="9"/>
        <v>31.832500000000003</v>
      </c>
      <c r="J142" s="179">
        <f t="shared" si="1"/>
        <v>33.583287500000004</v>
      </c>
    </row>
    <row r="143" spans="3:10" ht="15.75" customHeight="1" thickBot="1">
      <c r="C143" s="326" t="s">
        <v>319</v>
      </c>
      <c r="D143" s="327"/>
      <c r="E143" s="327"/>
      <c r="F143" s="327"/>
      <c r="G143" s="327"/>
      <c r="H143" s="327"/>
      <c r="I143" s="327"/>
      <c r="J143" s="328"/>
    </row>
    <row r="144" spans="3:10" ht="15.75" customHeight="1">
      <c r="C144" s="255">
        <f aca="true" t="shared" si="11" ref="C144:C171">ROW(B113)</f>
        <v>113</v>
      </c>
      <c r="D144" s="200" t="s">
        <v>134</v>
      </c>
      <c r="E144" s="196" t="s">
        <v>156</v>
      </c>
      <c r="F144" s="196" t="s">
        <v>29</v>
      </c>
      <c r="G144" s="201">
        <v>37.49</v>
      </c>
      <c r="H144" s="196">
        <f>H140</f>
        <v>1.07</v>
      </c>
      <c r="I144" s="201">
        <f>G144*H144</f>
        <v>40.11430000000001</v>
      </c>
      <c r="J144" s="173">
        <f>I144*1.055</f>
        <v>42.320586500000005</v>
      </c>
    </row>
    <row r="145" spans="3:10" ht="15.75" customHeight="1">
      <c r="C145" s="255">
        <f t="shared" si="11"/>
        <v>114</v>
      </c>
      <c r="D145" s="20" t="s">
        <v>141</v>
      </c>
      <c r="E145" s="18" t="s">
        <v>155</v>
      </c>
      <c r="F145" s="18" t="s">
        <v>29</v>
      </c>
      <c r="G145" s="181">
        <v>32.82</v>
      </c>
      <c r="H145" s="26">
        <f aca="true" t="shared" si="12" ref="H145:H152">H135</f>
        <v>1.07</v>
      </c>
      <c r="I145" s="181">
        <f>G145*H145</f>
        <v>35.1174</v>
      </c>
      <c r="J145" s="109">
        <f aca="true" t="shared" si="13" ref="J145:J171">I145*1.055</f>
        <v>37.048857</v>
      </c>
    </row>
    <row r="146" spans="3:10" ht="15.75" customHeight="1">
      <c r="C146" s="255">
        <f t="shared" si="11"/>
        <v>115</v>
      </c>
      <c r="D146" s="20" t="s">
        <v>135</v>
      </c>
      <c r="E146" s="18" t="s">
        <v>158</v>
      </c>
      <c r="F146" s="18" t="s">
        <v>29</v>
      </c>
      <c r="G146" s="181">
        <v>34.73</v>
      </c>
      <c r="H146" s="26">
        <f t="shared" si="12"/>
        <v>1.07</v>
      </c>
      <c r="I146" s="181">
        <f aca="true" t="shared" si="14" ref="I146:I170">G146*H146</f>
        <v>37.1611</v>
      </c>
      <c r="J146" s="109">
        <f t="shared" si="13"/>
        <v>39.2049605</v>
      </c>
    </row>
    <row r="147" spans="3:10" ht="15.75" customHeight="1">
      <c r="C147" s="255">
        <f t="shared" si="11"/>
        <v>116</v>
      </c>
      <c r="D147" s="20" t="s">
        <v>142</v>
      </c>
      <c r="E147" s="18" t="s">
        <v>157</v>
      </c>
      <c r="F147" s="18" t="s">
        <v>29</v>
      </c>
      <c r="G147" s="181">
        <v>30.48</v>
      </c>
      <c r="H147" s="26">
        <f t="shared" si="12"/>
        <v>1.07</v>
      </c>
      <c r="I147" s="181">
        <f t="shared" si="14"/>
        <v>32.613600000000005</v>
      </c>
      <c r="J147" s="109">
        <f t="shared" si="13"/>
        <v>34.407348000000006</v>
      </c>
    </row>
    <row r="148" spans="3:10" ht="15.75" customHeight="1">
      <c r="C148" s="255">
        <f t="shared" si="11"/>
        <v>117</v>
      </c>
      <c r="D148" s="20" t="s">
        <v>136</v>
      </c>
      <c r="E148" s="18" t="s">
        <v>159</v>
      </c>
      <c r="F148" s="18" t="s">
        <v>29</v>
      </c>
      <c r="G148" s="181">
        <v>32.04</v>
      </c>
      <c r="H148" s="26">
        <f t="shared" si="12"/>
        <v>1.07</v>
      </c>
      <c r="I148" s="181">
        <f t="shared" si="14"/>
        <v>34.2828</v>
      </c>
      <c r="J148" s="109">
        <f t="shared" si="13"/>
        <v>36.168354</v>
      </c>
    </row>
    <row r="149" spans="3:10" ht="15.75" customHeight="1">
      <c r="C149" s="255">
        <f t="shared" si="11"/>
        <v>118</v>
      </c>
      <c r="D149" s="20" t="s">
        <v>143</v>
      </c>
      <c r="E149" s="18" t="s">
        <v>162</v>
      </c>
      <c r="F149" s="18" t="s">
        <v>29</v>
      </c>
      <c r="G149" s="181">
        <v>28.35</v>
      </c>
      <c r="H149" s="26">
        <f t="shared" si="12"/>
        <v>1.07</v>
      </c>
      <c r="I149" s="181">
        <f t="shared" si="14"/>
        <v>30.334500000000002</v>
      </c>
      <c r="J149" s="109">
        <f t="shared" si="13"/>
        <v>32.0028975</v>
      </c>
    </row>
    <row r="150" spans="3:10" ht="15.75" customHeight="1">
      <c r="C150" s="255">
        <f t="shared" si="11"/>
        <v>119</v>
      </c>
      <c r="D150" s="20" t="s">
        <v>137</v>
      </c>
      <c r="E150" s="18" t="s">
        <v>165</v>
      </c>
      <c r="F150" s="18" t="s">
        <v>29</v>
      </c>
      <c r="G150" s="181">
        <v>29.15</v>
      </c>
      <c r="H150" s="26">
        <f t="shared" si="12"/>
        <v>1.07</v>
      </c>
      <c r="I150" s="181">
        <f t="shared" si="14"/>
        <v>31.1905</v>
      </c>
      <c r="J150" s="109">
        <f t="shared" si="13"/>
        <v>32.9059775</v>
      </c>
    </row>
    <row r="151" spans="3:10" ht="15.75" customHeight="1">
      <c r="C151" s="255">
        <f t="shared" si="11"/>
        <v>120</v>
      </c>
      <c r="D151" s="20" t="s">
        <v>144</v>
      </c>
      <c r="E151" s="18" t="s">
        <v>164</v>
      </c>
      <c r="F151" s="18" t="s">
        <v>29</v>
      </c>
      <c r="G151" s="181">
        <v>25.71</v>
      </c>
      <c r="H151" s="26">
        <f t="shared" si="12"/>
        <v>1.07</v>
      </c>
      <c r="I151" s="181">
        <f t="shared" si="14"/>
        <v>27.509700000000002</v>
      </c>
      <c r="J151" s="109">
        <f t="shared" si="13"/>
        <v>29.0227335</v>
      </c>
    </row>
    <row r="152" spans="3:10" ht="15.75" customHeight="1">
      <c r="C152" s="255">
        <f t="shared" si="11"/>
        <v>121</v>
      </c>
      <c r="D152" s="20" t="s">
        <v>138</v>
      </c>
      <c r="E152" s="18" t="s">
        <v>166</v>
      </c>
      <c r="F152" s="18" t="s">
        <v>29</v>
      </c>
      <c r="G152" s="181">
        <v>26.39</v>
      </c>
      <c r="H152" s="26">
        <f t="shared" si="12"/>
        <v>1.07</v>
      </c>
      <c r="I152" s="181">
        <f t="shared" si="14"/>
        <v>28.2373</v>
      </c>
      <c r="J152" s="109">
        <f t="shared" si="13"/>
        <v>29.7903515</v>
      </c>
    </row>
    <row r="153" spans="3:10" ht="15.75" customHeight="1">
      <c r="C153" s="255">
        <f t="shared" si="11"/>
        <v>122</v>
      </c>
      <c r="D153" s="20" t="s">
        <v>145</v>
      </c>
      <c r="E153" s="18" t="s">
        <v>161</v>
      </c>
      <c r="F153" s="18" t="s">
        <v>29</v>
      </c>
      <c r="G153" s="181">
        <v>23.51</v>
      </c>
      <c r="H153" s="26">
        <f>H145</f>
        <v>1.07</v>
      </c>
      <c r="I153" s="181">
        <f t="shared" si="14"/>
        <v>25.155700000000003</v>
      </c>
      <c r="J153" s="109">
        <f t="shared" si="13"/>
        <v>26.5392635</v>
      </c>
    </row>
    <row r="154" spans="3:10" ht="15.75" customHeight="1">
      <c r="C154" s="255">
        <f t="shared" si="11"/>
        <v>123</v>
      </c>
      <c r="D154" s="20" t="s">
        <v>139</v>
      </c>
      <c r="E154" s="18" t="s">
        <v>163</v>
      </c>
      <c r="F154" s="18" t="s">
        <v>29</v>
      </c>
      <c r="G154" s="181">
        <v>24.98</v>
      </c>
      <c r="H154" s="26">
        <f aca="true" t="shared" si="15" ref="H154:H170">H144</f>
        <v>1.07</v>
      </c>
      <c r="I154" s="181">
        <f t="shared" si="14"/>
        <v>26.728600000000004</v>
      </c>
      <c r="J154" s="109">
        <f t="shared" si="13"/>
        <v>28.198673000000003</v>
      </c>
    </row>
    <row r="155" spans="3:10" ht="15.75" customHeight="1">
      <c r="C155" s="255">
        <f t="shared" si="11"/>
        <v>124</v>
      </c>
      <c r="D155" s="20" t="s">
        <v>146</v>
      </c>
      <c r="E155" s="18" t="s">
        <v>160</v>
      </c>
      <c r="F155" s="18" t="s">
        <v>29</v>
      </c>
      <c r="G155" s="181">
        <v>22.4</v>
      </c>
      <c r="H155" s="26">
        <f t="shared" si="15"/>
        <v>1.07</v>
      </c>
      <c r="I155" s="181">
        <f t="shared" si="14"/>
        <v>23.968</v>
      </c>
      <c r="J155" s="109">
        <f t="shared" si="13"/>
        <v>25.28624</v>
      </c>
    </row>
    <row r="156" spans="3:10" ht="15.75" customHeight="1">
      <c r="C156" s="255">
        <f t="shared" si="11"/>
        <v>125</v>
      </c>
      <c r="D156" s="20" t="s">
        <v>140</v>
      </c>
      <c r="E156" s="18" t="s">
        <v>168</v>
      </c>
      <c r="F156" s="18" t="s">
        <v>29</v>
      </c>
      <c r="G156" s="181">
        <v>23.61</v>
      </c>
      <c r="H156" s="26">
        <f t="shared" si="15"/>
        <v>1.07</v>
      </c>
      <c r="I156" s="181">
        <f t="shared" si="14"/>
        <v>25.262700000000002</v>
      </c>
      <c r="J156" s="109">
        <f t="shared" si="13"/>
        <v>26.652148500000003</v>
      </c>
    </row>
    <row r="157" spans="3:10" ht="15.75" customHeight="1">
      <c r="C157" s="255">
        <f t="shared" si="11"/>
        <v>126</v>
      </c>
      <c r="D157" s="20" t="s">
        <v>147</v>
      </c>
      <c r="E157" s="18" t="s">
        <v>167</v>
      </c>
      <c r="F157" s="18" t="s">
        <v>29</v>
      </c>
      <c r="G157" s="181">
        <v>21.23</v>
      </c>
      <c r="H157" s="26">
        <f t="shared" si="15"/>
        <v>1.07</v>
      </c>
      <c r="I157" s="181">
        <f>G157*H157</f>
        <v>22.7161</v>
      </c>
      <c r="J157" s="109">
        <f t="shared" si="13"/>
        <v>23.9654855</v>
      </c>
    </row>
    <row r="158" spans="3:10" s="3" customFormat="1" ht="15.75" customHeight="1">
      <c r="C158" s="255">
        <f t="shared" si="11"/>
        <v>127</v>
      </c>
      <c r="D158" s="20" t="s">
        <v>66</v>
      </c>
      <c r="E158" s="17" t="s">
        <v>58</v>
      </c>
      <c r="F158" s="18" t="s">
        <v>29</v>
      </c>
      <c r="G158" s="181">
        <v>37.36</v>
      </c>
      <c r="H158" s="26">
        <f t="shared" si="15"/>
        <v>1.07</v>
      </c>
      <c r="I158" s="181">
        <f t="shared" si="14"/>
        <v>39.9752</v>
      </c>
      <c r="J158" s="109">
        <f t="shared" si="13"/>
        <v>42.173836</v>
      </c>
    </row>
    <row r="159" spans="3:10" ht="15.75" customHeight="1">
      <c r="C159" s="255">
        <f t="shared" si="11"/>
        <v>128</v>
      </c>
      <c r="D159" s="20" t="s">
        <v>67</v>
      </c>
      <c r="E159" s="17" t="s">
        <v>59</v>
      </c>
      <c r="F159" s="18" t="s">
        <v>29</v>
      </c>
      <c r="G159" s="181">
        <v>32.64</v>
      </c>
      <c r="H159" s="26">
        <f t="shared" si="15"/>
        <v>1.07</v>
      </c>
      <c r="I159" s="181">
        <f t="shared" si="14"/>
        <v>34.924800000000005</v>
      </c>
      <c r="J159" s="109">
        <f t="shared" si="13"/>
        <v>36.845664</v>
      </c>
    </row>
    <row r="160" spans="3:10" ht="15.75" customHeight="1">
      <c r="C160" s="255">
        <f t="shared" si="11"/>
        <v>129</v>
      </c>
      <c r="D160" s="20" t="s">
        <v>68</v>
      </c>
      <c r="E160" s="17" t="s">
        <v>60</v>
      </c>
      <c r="F160" s="18" t="s">
        <v>29</v>
      </c>
      <c r="G160" s="181">
        <v>34.61</v>
      </c>
      <c r="H160" s="26">
        <f t="shared" si="15"/>
        <v>1.07</v>
      </c>
      <c r="I160" s="181">
        <f t="shared" si="14"/>
        <v>37.0327</v>
      </c>
      <c r="J160" s="109">
        <f t="shared" si="13"/>
        <v>39.069498499999995</v>
      </c>
    </row>
    <row r="161" spans="3:10" ht="15.75" customHeight="1">
      <c r="C161" s="255">
        <f t="shared" si="11"/>
        <v>130</v>
      </c>
      <c r="D161" s="20" t="s">
        <v>69</v>
      </c>
      <c r="E161" s="17" t="s">
        <v>61</v>
      </c>
      <c r="F161" s="18" t="s">
        <v>29</v>
      </c>
      <c r="G161" s="181">
        <v>30.31</v>
      </c>
      <c r="H161" s="26">
        <f t="shared" si="15"/>
        <v>1.07</v>
      </c>
      <c r="I161" s="181">
        <f t="shared" si="14"/>
        <v>32.4317</v>
      </c>
      <c r="J161" s="109">
        <f t="shared" si="13"/>
        <v>34.2154435</v>
      </c>
    </row>
    <row r="162" spans="3:10" ht="15.75" customHeight="1">
      <c r="C162" s="255">
        <f t="shared" si="11"/>
        <v>131</v>
      </c>
      <c r="D162" s="20" t="s">
        <v>78</v>
      </c>
      <c r="E162" s="17" t="s">
        <v>82</v>
      </c>
      <c r="F162" s="18" t="s">
        <v>29</v>
      </c>
      <c r="G162" s="181">
        <v>31.91</v>
      </c>
      <c r="H162" s="26">
        <f t="shared" si="15"/>
        <v>1.07</v>
      </c>
      <c r="I162" s="181">
        <f t="shared" si="14"/>
        <v>34.1437</v>
      </c>
      <c r="J162" s="109">
        <f t="shared" si="13"/>
        <v>36.0216035</v>
      </c>
    </row>
    <row r="163" spans="3:10" ht="15.75" customHeight="1">
      <c r="C163" s="255">
        <f t="shared" si="11"/>
        <v>132</v>
      </c>
      <c r="D163" s="20" t="s">
        <v>79</v>
      </c>
      <c r="E163" s="17" t="s">
        <v>83</v>
      </c>
      <c r="F163" s="18" t="s">
        <v>29</v>
      </c>
      <c r="G163" s="181">
        <v>28.22</v>
      </c>
      <c r="H163" s="26">
        <f t="shared" si="15"/>
        <v>1.07</v>
      </c>
      <c r="I163" s="181">
        <f t="shared" si="14"/>
        <v>30.1954</v>
      </c>
      <c r="J163" s="109">
        <f t="shared" si="13"/>
        <v>31.856146999999996</v>
      </c>
    </row>
    <row r="164" spans="3:10" ht="15.75" customHeight="1">
      <c r="C164" s="255">
        <f t="shared" si="11"/>
        <v>133</v>
      </c>
      <c r="D164" s="20" t="s">
        <v>80</v>
      </c>
      <c r="E164" s="17" t="s">
        <v>84</v>
      </c>
      <c r="F164" s="18" t="s">
        <v>29</v>
      </c>
      <c r="G164" s="181">
        <v>29.06</v>
      </c>
      <c r="H164" s="26">
        <f t="shared" si="15"/>
        <v>1.07</v>
      </c>
      <c r="I164" s="181">
        <f t="shared" si="14"/>
        <v>31.0942</v>
      </c>
      <c r="J164" s="109">
        <f t="shared" si="13"/>
        <v>32.804381</v>
      </c>
    </row>
    <row r="165" spans="3:10" ht="15.75" customHeight="1">
      <c r="C165" s="255">
        <f t="shared" si="11"/>
        <v>134</v>
      </c>
      <c r="D165" s="20" t="s">
        <v>81</v>
      </c>
      <c r="E165" s="17" t="s">
        <v>85</v>
      </c>
      <c r="F165" s="18" t="s">
        <v>29</v>
      </c>
      <c r="G165" s="181">
        <v>25.58</v>
      </c>
      <c r="H165" s="26">
        <f t="shared" si="15"/>
        <v>1.07</v>
      </c>
      <c r="I165" s="181">
        <f t="shared" si="14"/>
        <v>27.3706</v>
      </c>
      <c r="J165" s="109">
        <f t="shared" si="13"/>
        <v>28.875982999999998</v>
      </c>
    </row>
    <row r="166" spans="3:10" ht="15.75" customHeight="1">
      <c r="C166" s="255">
        <f t="shared" si="11"/>
        <v>135</v>
      </c>
      <c r="D166" s="20" t="s">
        <v>70</v>
      </c>
      <c r="E166" s="17" t="s">
        <v>55</v>
      </c>
      <c r="F166" s="18" t="s">
        <v>29</v>
      </c>
      <c r="G166" s="181">
        <v>26.32</v>
      </c>
      <c r="H166" s="26">
        <f t="shared" si="15"/>
        <v>1.07</v>
      </c>
      <c r="I166" s="181">
        <f t="shared" si="14"/>
        <v>28.1624</v>
      </c>
      <c r="J166" s="109">
        <f t="shared" si="13"/>
        <v>29.711332</v>
      </c>
    </row>
    <row r="167" spans="3:10" ht="15.75" customHeight="1">
      <c r="C167" s="255">
        <f t="shared" si="11"/>
        <v>136</v>
      </c>
      <c r="D167" s="20" t="s">
        <v>71</v>
      </c>
      <c r="E167" s="17" t="s">
        <v>57</v>
      </c>
      <c r="F167" s="18" t="s">
        <v>29</v>
      </c>
      <c r="G167" s="181">
        <v>23.37</v>
      </c>
      <c r="H167" s="26">
        <f t="shared" si="15"/>
        <v>1.07</v>
      </c>
      <c r="I167" s="181">
        <f t="shared" si="14"/>
        <v>25.005900000000004</v>
      </c>
      <c r="J167" s="109">
        <f t="shared" si="13"/>
        <v>26.381224500000002</v>
      </c>
    </row>
    <row r="168" spans="3:10" ht="15.75" customHeight="1">
      <c r="C168" s="255">
        <f t="shared" si="11"/>
        <v>137</v>
      </c>
      <c r="D168" s="20" t="s">
        <v>72</v>
      </c>
      <c r="E168" s="17" t="s">
        <v>54</v>
      </c>
      <c r="F168" s="18" t="s">
        <v>29</v>
      </c>
      <c r="G168" s="181">
        <v>24.92</v>
      </c>
      <c r="H168" s="26">
        <f t="shared" si="15"/>
        <v>1.07</v>
      </c>
      <c r="I168" s="181">
        <f t="shared" si="14"/>
        <v>26.664400000000004</v>
      </c>
      <c r="J168" s="109">
        <f t="shared" si="13"/>
        <v>28.130942</v>
      </c>
    </row>
    <row r="169" spans="3:13" ht="15.75" customHeight="1">
      <c r="C169" s="255">
        <f t="shared" si="11"/>
        <v>138</v>
      </c>
      <c r="D169" s="20" t="s">
        <v>73</v>
      </c>
      <c r="E169" s="17" t="s">
        <v>56</v>
      </c>
      <c r="F169" s="18" t="s">
        <v>29</v>
      </c>
      <c r="G169" s="181">
        <v>22.33</v>
      </c>
      <c r="H169" s="26">
        <f t="shared" si="15"/>
        <v>1.07</v>
      </c>
      <c r="I169" s="181">
        <f t="shared" si="14"/>
        <v>23.8931</v>
      </c>
      <c r="J169" s="109">
        <f t="shared" si="13"/>
        <v>25.2072205</v>
      </c>
      <c r="M169" s="1" t="s">
        <v>27</v>
      </c>
    </row>
    <row r="170" spans="3:10" ht="15.75" customHeight="1">
      <c r="C170" s="255">
        <f t="shared" si="11"/>
        <v>139</v>
      </c>
      <c r="D170" s="20" t="s">
        <v>86</v>
      </c>
      <c r="E170" s="17" t="s">
        <v>87</v>
      </c>
      <c r="F170" s="18" t="s">
        <v>29</v>
      </c>
      <c r="G170" s="181">
        <v>23.56</v>
      </c>
      <c r="H170" s="26">
        <f t="shared" si="15"/>
        <v>1.07</v>
      </c>
      <c r="I170" s="181">
        <f t="shared" si="14"/>
        <v>25.2092</v>
      </c>
      <c r="J170" s="109">
        <f t="shared" si="13"/>
        <v>26.595705999999996</v>
      </c>
    </row>
    <row r="171" spans="3:10" ht="15.75" customHeight="1" thickBot="1">
      <c r="C171" s="255">
        <f t="shared" si="11"/>
        <v>140</v>
      </c>
      <c r="D171" s="176" t="s">
        <v>88</v>
      </c>
      <c r="E171" s="177" t="s">
        <v>89</v>
      </c>
      <c r="F171" s="178" t="s">
        <v>29</v>
      </c>
      <c r="G171" s="197">
        <v>21.17</v>
      </c>
      <c r="H171" s="178">
        <f>H168</f>
        <v>1.07</v>
      </c>
      <c r="I171" s="197">
        <f>G171*H171</f>
        <v>22.651900000000005</v>
      </c>
      <c r="J171" s="179">
        <f t="shared" si="13"/>
        <v>23.897754500000005</v>
      </c>
    </row>
    <row r="172" spans="3:10" ht="15.75" customHeight="1" thickBot="1">
      <c r="C172" s="326" t="s">
        <v>320</v>
      </c>
      <c r="D172" s="327"/>
      <c r="E172" s="327"/>
      <c r="F172" s="327"/>
      <c r="G172" s="327"/>
      <c r="H172" s="327"/>
      <c r="I172" s="327"/>
      <c r="J172" s="328"/>
    </row>
    <row r="173" spans="3:10" ht="15.75" customHeight="1">
      <c r="C173" s="255">
        <f>ROW(B141)</f>
        <v>141</v>
      </c>
      <c r="D173" s="185" t="s">
        <v>298</v>
      </c>
      <c r="E173" s="198" t="s">
        <v>265</v>
      </c>
      <c r="F173" s="186" t="s">
        <v>29</v>
      </c>
      <c r="G173" s="189">
        <v>42.83</v>
      </c>
      <c r="H173" s="196">
        <v>1.05</v>
      </c>
      <c r="I173" s="189">
        <f>G173*H173</f>
        <v>44.9715</v>
      </c>
      <c r="J173" s="157">
        <f>I173*1.055</f>
        <v>47.44493249999999</v>
      </c>
    </row>
    <row r="174" spans="3:10" ht="15.75" customHeight="1">
      <c r="C174" s="255">
        <f>ROW(B142)</f>
        <v>142</v>
      </c>
      <c r="D174" s="23" t="s">
        <v>297</v>
      </c>
      <c r="E174" s="24" t="s">
        <v>132</v>
      </c>
      <c r="F174" s="22" t="s">
        <v>29</v>
      </c>
      <c r="G174" s="170">
        <v>39.79</v>
      </c>
      <c r="H174" s="26">
        <f>H173</f>
        <v>1.05</v>
      </c>
      <c r="I174" s="170">
        <f>G174*H174</f>
        <v>41.7795</v>
      </c>
      <c r="J174" s="122">
        <f>I174*1.055</f>
        <v>44.077372499999996</v>
      </c>
    </row>
    <row r="175" spans="3:10" ht="15.75" customHeight="1">
      <c r="C175" s="255">
        <f aca="true" t="shared" si="16" ref="C175:C194">ROW(B143)</f>
        <v>143</v>
      </c>
      <c r="D175" s="23" t="s">
        <v>299</v>
      </c>
      <c r="E175" s="24" t="s">
        <v>133</v>
      </c>
      <c r="F175" s="22" t="s">
        <v>29</v>
      </c>
      <c r="G175" s="170">
        <v>42.95</v>
      </c>
      <c r="H175" s="26">
        <f aca="true" t="shared" si="17" ref="H175:H194">H174</f>
        <v>1.05</v>
      </c>
      <c r="I175" s="170">
        <f aca="true" t="shared" si="18" ref="I175:I194">G175*H175</f>
        <v>45.097500000000004</v>
      </c>
      <c r="J175" s="122">
        <f aca="true" t="shared" si="19" ref="J175:J190">I175*1.055</f>
        <v>47.5778625</v>
      </c>
    </row>
    <row r="176" spans="3:10" ht="15.75" customHeight="1">
      <c r="C176" s="255">
        <f t="shared" si="16"/>
        <v>144</v>
      </c>
      <c r="D176" s="23" t="s">
        <v>300</v>
      </c>
      <c r="E176" s="24" t="s">
        <v>259</v>
      </c>
      <c r="F176" s="22" t="s">
        <v>29</v>
      </c>
      <c r="G176" s="170">
        <v>41.14</v>
      </c>
      <c r="H176" s="26">
        <f t="shared" si="17"/>
        <v>1.05</v>
      </c>
      <c r="I176" s="170">
        <f t="shared" si="18"/>
        <v>43.197</v>
      </c>
      <c r="J176" s="122">
        <f t="shared" si="19"/>
        <v>45.572835</v>
      </c>
    </row>
    <row r="177" spans="3:10" ht="15.75" customHeight="1">
      <c r="C177" s="255">
        <f t="shared" si="16"/>
        <v>145</v>
      </c>
      <c r="D177" s="23" t="s">
        <v>307</v>
      </c>
      <c r="E177" s="24" t="s">
        <v>15</v>
      </c>
      <c r="F177" s="22" t="s">
        <v>29</v>
      </c>
      <c r="G177" s="170">
        <v>36.14</v>
      </c>
      <c r="H177" s="26">
        <f t="shared" si="17"/>
        <v>1.05</v>
      </c>
      <c r="I177" s="170">
        <f t="shared" si="18"/>
        <v>37.947</v>
      </c>
      <c r="J177" s="122">
        <f t="shared" si="19"/>
        <v>40.034085</v>
      </c>
    </row>
    <row r="178" spans="3:10" ht="15.75" customHeight="1">
      <c r="C178" s="255">
        <f t="shared" si="16"/>
        <v>146</v>
      </c>
      <c r="D178" s="23" t="s">
        <v>308</v>
      </c>
      <c r="E178" s="24" t="s">
        <v>16</v>
      </c>
      <c r="F178" s="22" t="s">
        <v>29</v>
      </c>
      <c r="G178" s="170">
        <v>30.81</v>
      </c>
      <c r="H178" s="26">
        <f t="shared" si="17"/>
        <v>1.05</v>
      </c>
      <c r="I178" s="170">
        <f t="shared" si="18"/>
        <v>32.3505</v>
      </c>
      <c r="J178" s="122">
        <f t="shared" si="19"/>
        <v>34.129777499999996</v>
      </c>
    </row>
    <row r="179" spans="3:10" ht="15.75" customHeight="1">
      <c r="C179" s="255">
        <f t="shared" si="16"/>
        <v>147</v>
      </c>
      <c r="D179" s="23" t="s">
        <v>301</v>
      </c>
      <c r="E179" s="24" t="s">
        <v>17</v>
      </c>
      <c r="F179" s="22" t="s">
        <v>29</v>
      </c>
      <c r="G179" s="170">
        <v>17.37</v>
      </c>
      <c r="H179" s="26">
        <f t="shared" si="17"/>
        <v>1.05</v>
      </c>
      <c r="I179" s="170">
        <f t="shared" si="18"/>
        <v>18.238500000000002</v>
      </c>
      <c r="J179" s="122">
        <f t="shared" si="19"/>
        <v>19.2416175</v>
      </c>
    </row>
    <row r="180" spans="3:10" ht="15.75" customHeight="1">
      <c r="C180" s="255">
        <f t="shared" si="16"/>
        <v>148</v>
      </c>
      <c r="D180" s="23" t="s">
        <v>309</v>
      </c>
      <c r="E180" s="24" t="s">
        <v>18</v>
      </c>
      <c r="F180" s="22" t="s">
        <v>29</v>
      </c>
      <c r="G180" s="170">
        <v>34.25</v>
      </c>
      <c r="H180" s="26">
        <f t="shared" si="17"/>
        <v>1.05</v>
      </c>
      <c r="I180" s="170">
        <f t="shared" si="18"/>
        <v>35.9625</v>
      </c>
      <c r="J180" s="122">
        <f t="shared" si="19"/>
        <v>37.940437499999994</v>
      </c>
    </row>
    <row r="181" spans="3:10" ht="15.75" customHeight="1">
      <c r="C181" s="255">
        <f t="shared" si="16"/>
        <v>149</v>
      </c>
      <c r="D181" s="23" t="s">
        <v>315</v>
      </c>
      <c r="E181" s="24" t="s">
        <v>19</v>
      </c>
      <c r="F181" s="22" t="s">
        <v>29</v>
      </c>
      <c r="G181" s="170">
        <v>28.98</v>
      </c>
      <c r="H181" s="26">
        <f t="shared" si="17"/>
        <v>1.05</v>
      </c>
      <c r="I181" s="170">
        <f t="shared" si="18"/>
        <v>30.429000000000002</v>
      </c>
      <c r="J181" s="122">
        <f t="shared" si="19"/>
        <v>32.102595</v>
      </c>
    </row>
    <row r="182" spans="3:10" ht="15.75" customHeight="1">
      <c r="C182" s="255">
        <f t="shared" si="16"/>
        <v>150</v>
      </c>
      <c r="D182" s="23" t="s">
        <v>302</v>
      </c>
      <c r="E182" s="24" t="s">
        <v>108</v>
      </c>
      <c r="F182" s="22" t="s">
        <v>29</v>
      </c>
      <c r="G182" s="170">
        <v>16.6</v>
      </c>
      <c r="H182" s="26">
        <f t="shared" si="17"/>
        <v>1.05</v>
      </c>
      <c r="I182" s="170">
        <f t="shared" si="18"/>
        <v>17.430000000000003</v>
      </c>
      <c r="J182" s="122">
        <f t="shared" si="19"/>
        <v>18.388650000000002</v>
      </c>
    </row>
    <row r="183" spans="3:10" ht="15.75" customHeight="1">
      <c r="C183" s="255">
        <f t="shared" si="16"/>
        <v>151</v>
      </c>
      <c r="D183" s="23" t="s">
        <v>310</v>
      </c>
      <c r="E183" s="24" t="s">
        <v>20</v>
      </c>
      <c r="F183" s="22" t="s">
        <v>29</v>
      </c>
      <c r="G183" s="170">
        <v>36.11</v>
      </c>
      <c r="H183" s="26">
        <f t="shared" si="17"/>
        <v>1.05</v>
      </c>
      <c r="I183" s="170">
        <f t="shared" si="18"/>
        <v>37.9155</v>
      </c>
      <c r="J183" s="122">
        <f t="shared" si="19"/>
        <v>40.0008525</v>
      </c>
    </row>
    <row r="184" spans="3:10" ht="15.75" customHeight="1">
      <c r="C184" s="255">
        <f t="shared" si="16"/>
        <v>152</v>
      </c>
      <c r="D184" s="23" t="s">
        <v>316</v>
      </c>
      <c r="E184" s="24" t="s">
        <v>21</v>
      </c>
      <c r="F184" s="22" t="s">
        <v>29</v>
      </c>
      <c r="G184" s="170">
        <v>30.57</v>
      </c>
      <c r="H184" s="26">
        <f t="shared" si="17"/>
        <v>1.05</v>
      </c>
      <c r="I184" s="170">
        <f t="shared" si="18"/>
        <v>32.0985</v>
      </c>
      <c r="J184" s="122">
        <f t="shared" si="19"/>
        <v>33.8639175</v>
      </c>
    </row>
    <row r="185" spans="3:10" ht="15.75" customHeight="1">
      <c r="C185" s="255">
        <f t="shared" si="16"/>
        <v>153</v>
      </c>
      <c r="D185" s="23" t="s">
        <v>303</v>
      </c>
      <c r="E185" s="24" t="s">
        <v>62</v>
      </c>
      <c r="F185" s="22" t="s">
        <v>29</v>
      </c>
      <c r="G185" s="170">
        <v>17.3</v>
      </c>
      <c r="H185" s="26">
        <f t="shared" si="17"/>
        <v>1.05</v>
      </c>
      <c r="I185" s="170">
        <f t="shared" si="18"/>
        <v>18.165000000000003</v>
      </c>
      <c r="J185" s="122">
        <f t="shared" si="19"/>
        <v>19.164075</v>
      </c>
    </row>
    <row r="186" spans="3:10" ht="15.75" customHeight="1">
      <c r="C186" s="255">
        <f t="shared" si="16"/>
        <v>154</v>
      </c>
      <c r="D186" s="23" t="s">
        <v>311</v>
      </c>
      <c r="E186" s="24" t="s">
        <v>260</v>
      </c>
      <c r="F186" s="22" t="s">
        <v>29</v>
      </c>
      <c r="G186" s="170">
        <v>34.82</v>
      </c>
      <c r="H186" s="26">
        <f t="shared" si="17"/>
        <v>1.05</v>
      </c>
      <c r="I186" s="170">
        <f t="shared" si="18"/>
        <v>36.561</v>
      </c>
      <c r="J186" s="122">
        <f t="shared" si="19"/>
        <v>38.571855</v>
      </c>
    </row>
    <row r="187" spans="3:10" ht="15.75" customHeight="1">
      <c r="C187" s="255">
        <f t="shared" si="16"/>
        <v>155</v>
      </c>
      <c r="D187" s="23" t="s">
        <v>317</v>
      </c>
      <c r="E187" s="24" t="s">
        <v>261</v>
      </c>
      <c r="F187" s="22" t="s">
        <v>29</v>
      </c>
      <c r="G187" s="170">
        <v>29.57</v>
      </c>
      <c r="H187" s="26">
        <f t="shared" si="17"/>
        <v>1.05</v>
      </c>
      <c r="I187" s="170">
        <f t="shared" si="18"/>
        <v>31.0485</v>
      </c>
      <c r="J187" s="122">
        <f t="shared" si="19"/>
        <v>32.7561675</v>
      </c>
    </row>
    <row r="188" spans="3:10" ht="15.75" customHeight="1">
      <c r="C188" s="255">
        <f t="shared" si="16"/>
        <v>156</v>
      </c>
      <c r="D188" s="23" t="s">
        <v>304</v>
      </c>
      <c r="E188" s="24" t="s">
        <v>295</v>
      </c>
      <c r="F188" s="22" t="s">
        <v>29</v>
      </c>
      <c r="G188" s="170">
        <v>18.23</v>
      </c>
      <c r="H188" s="26">
        <f t="shared" si="17"/>
        <v>1.05</v>
      </c>
      <c r="I188" s="170">
        <f t="shared" si="18"/>
        <v>19.1415</v>
      </c>
      <c r="J188" s="122">
        <f t="shared" si="19"/>
        <v>20.1942825</v>
      </c>
    </row>
    <row r="189" spans="3:10" ht="15.75" customHeight="1">
      <c r="C189" s="255">
        <f t="shared" si="16"/>
        <v>157</v>
      </c>
      <c r="D189" s="23" t="s">
        <v>312</v>
      </c>
      <c r="E189" s="24" t="s">
        <v>124</v>
      </c>
      <c r="F189" s="22" t="s">
        <v>29</v>
      </c>
      <c r="G189" s="170">
        <v>25.83</v>
      </c>
      <c r="H189" s="26">
        <f t="shared" si="17"/>
        <v>1.05</v>
      </c>
      <c r="I189" s="170">
        <f t="shared" si="18"/>
        <v>27.1215</v>
      </c>
      <c r="J189" s="122">
        <f t="shared" si="19"/>
        <v>28.6131825</v>
      </c>
    </row>
    <row r="190" spans="3:10" ht="15.75" customHeight="1">
      <c r="C190" s="255">
        <f t="shared" si="16"/>
        <v>158</v>
      </c>
      <c r="D190" s="23" t="s">
        <v>318</v>
      </c>
      <c r="E190" s="24" t="s">
        <v>123</v>
      </c>
      <c r="F190" s="22" t="s">
        <v>29</v>
      </c>
      <c r="G190" s="170">
        <v>21.27</v>
      </c>
      <c r="H190" s="26">
        <f t="shared" si="17"/>
        <v>1.05</v>
      </c>
      <c r="I190" s="170">
        <f t="shared" si="18"/>
        <v>22.3335</v>
      </c>
      <c r="J190" s="122">
        <f t="shared" si="19"/>
        <v>23.5618425</v>
      </c>
    </row>
    <row r="191" spans="3:10" ht="30" customHeight="1">
      <c r="C191" s="255">
        <f t="shared" si="16"/>
        <v>159</v>
      </c>
      <c r="D191" s="159" t="s">
        <v>306</v>
      </c>
      <c r="E191" s="24" t="s">
        <v>126</v>
      </c>
      <c r="F191" s="22" t="s">
        <v>29</v>
      </c>
      <c r="G191" s="170">
        <v>44.76</v>
      </c>
      <c r="H191" s="26">
        <f t="shared" si="17"/>
        <v>1.05</v>
      </c>
      <c r="I191" s="170">
        <f t="shared" si="18"/>
        <v>46.998</v>
      </c>
      <c r="J191" s="122">
        <f>I191*1.055</f>
        <v>49.58288999999999</v>
      </c>
    </row>
    <row r="192" spans="3:10" ht="26.25" customHeight="1">
      <c r="C192" s="255">
        <f t="shared" si="16"/>
        <v>160</v>
      </c>
      <c r="D192" s="159" t="s">
        <v>305</v>
      </c>
      <c r="E192" s="24" t="s">
        <v>125</v>
      </c>
      <c r="F192" s="22" t="s">
        <v>29</v>
      </c>
      <c r="G192" s="170">
        <v>30.97</v>
      </c>
      <c r="H192" s="26">
        <f t="shared" si="17"/>
        <v>1.05</v>
      </c>
      <c r="I192" s="170">
        <f t="shared" si="18"/>
        <v>32.5185</v>
      </c>
      <c r="J192" s="122">
        <f>I192*1.055</f>
        <v>34.3070175</v>
      </c>
    </row>
    <row r="193" spans="3:10" ht="15.75" customHeight="1">
      <c r="C193" s="255">
        <f t="shared" si="16"/>
        <v>161</v>
      </c>
      <c r="D193" s="23" t="s">
        <v>313</v>
      </c>
      <c r="E193" s="24" t="s">
        <v>112</v>
      </c>
      <c r="F193" s="22" t="s">
        <v>29</v>
      </c>
      <c r="G193" s="170">
        <v>60.95</v>
      </c>
      <c r="H193" s="26">
        <f t="shared" si="17"/>
        <v>1.05</v>
      </c>
      <c r="I193" s="170">
        <f t="shared" si="18"/>
        <v>63.9975</v>
      </c>
      <c r="J193" s="122">
        <f>I193*1.055</f>
        <v>67.5173625</v>
      </c>
    </row>
    <row r="194" spans="3:10" ht="15.75" customHeight="1" thickBot="1">
      <c r="C194" s="255">
        <f t="shared" si="16"/>
        <v>162</v>
      </c>
      <c r="D194" s="183" t="s">
        <v>314</v>
      </c>
      <c r="E194" s="161" t="s">
        <v>253</v>
      </c>
      <c r="F194" s="184" t="s">
        <v>29</v>
      </c>
      <c r="G194" s="187">
        <v>14.96</v>
      </c>
      <c r="H194" s="26">
        <f t="shared" si="17"/>
        <v>1.05</v>
      </c>
      <c r="I194" s="187">
        <f t="shared" si="18"/>
        <v>15.708000000000002</v>
      </c>
      <c r="J194" s="155">
        <f>I194*1.055</f>
        <v>16.57194</v>
      </c>
    </row>
    <row r="195" spans="3:10" ht="15.75" customHeight="1" thickBot="1">
      <c r="C195" s="329" t="s">
        <v>94</v>
      </c>
      <c r="D195" s="330"/>
      <c r="E195" s="330"/>
      <c r="F195" s="330"/>
      <c r="G195" s="330"/>
      <c r="H195" s="330"/>
      <c r="I195" s="330"/>
      <c r="J195" s="331"/>
    </row>
    <row r="196" spans="3:10" ht="15.75" customHeight="1">
      <c r="C196" s="255">
        <f>ROW(B163)</f>
        <v>163</v>
      </c>
      <c r="D196" s="194" t="s">
        <v>95</v>
      </c>
      <c r="E196" s="193" t="s">
        <v>75</v>
      </c>
      <c r="F196" s="195" t="s">
        <v>29</v>
      </c>
      <c r="G196" s="189">
        <v>12.68</v>
      </c>
      <c r="H196" s="196">
        <f>H194</f>
        <v>1.05</v>
      </c>
      <c r="I196" s="189">
        <f>G196*H196</f>
        <v>13.314</v>
      </c>
      <c r="J196" s="157">
        <f>I196*1.055</f>
        <v>14.04627</v>
      </c>
    </row>
    <row r="197" spans="3:10" ht="15.75" customHeight="1">
      <c r="C197" s="255">
        <f aca="true" t="shared" si="20" ref="C197:C209">ROW(B164)</f>
        <v>164</v>
      </c>
      <c r="D197" s="36" t="s">
        <v>96</v>
      </c>
      <c r="E197" s="35" t="s">
        <v>76</v>
      </c>
      <c r="F197" s="37" t="s">
        <v>29</v>
      </c>
      <c r="G197" s="170">
        <v>9.56</v>
      </c>
      <c r="H197" s="18">
        <f>H196</f>
        <v>1.05</v>
      </c>
      <c r="I197" s="170">
        <f>G197*H197</f>
        <v>10.038</v>
      </c>
      <c r="J197" s="122">
        <f aca="true" t="shared" si="21" ref="J197:J209">I197*1.055</f>
        <v>10.59009</v>
      </c>
    </row>
    <row r="198" spans="3:11" ht="15.75" customHeight="1">
      <c r="C198" s="255">
        <f t="shared" si="20"/>
        <v>165</v>
      </c>
      <c r="D198" s="36" t="s">
        <v>97</v>
      </c>
      <c r="E198" s="35" t="s">
        <v>77</v>
      </c>
      <c r="F198" s="37" t="s">
        <v>29</v>
      </c>
      <c r="G198" s="170">
        <v>9.48</v>
      </c>
      <c r="H198" s="18">
        <f aca="true" t="shared" si="22" ref="H198:H208">H197</f>
        <v>1.05</v>
      </c>
      <c r="I198" s="170">
        <f aca="true" t="shared" si="23" ref="I198:I209">G198*H198</f>
        <v>9.954</v>
      </c>
      <c r="J198" s="122">
        <f t="shared" si="21"/>
        <v>10.50147</v>
      </c>
      <c r="K198" s="6"/>
    </row>
    <row r="199" spans="3:11" ht="15.75" customHeight="1">
      <c r="C199" s="255">
        <f t="shared" si="20"/>
        <v>166</v>
      </c>
      <c r="D199" s="36" t="s">
        <v>128</v>
      </c>
      <c r="E199" s="35" t="s">
        <v>110</v>
      </c>
      <c r="F199" s="37" t="s">
        <v>29</v>
      </c>
      <c r="G199" s="170">
        <v>6.31</v>
      </c>
      <c r="H199" s="18">
        <f t="shared" si="22"/>
        <v>1.05</v>
      </c>
      <c r="I199" s="170">
        <f t="shared" si="23"/>
        <v>6.6255</v>
      </c>
      <c r="J199" s="122">
        <f t="shared" si="21"/>
        <v>6.9899024999999995</v>
      </c>
      <c r="K199" s="6"/>
    </row>
    <row r="200" spans="3:10" ht="15.75" customHeight="1">
      <c r="C200" s="255">
        <f t="shared" si="20"/>
        <v>167</v>
      </c>
      <c r="D200" s="36" t="s">
        <v>129</v>
      </c>
      <c r="E200" s="35" t="s">
        <v>111</v>
      </c>
      <c r="F200" s="37" t="s">
        <v>29</v>
      </c>
      <c r="G200" s="170">
        <v>5.04</v>
      </c>
      <c r="H200" s="18">
        <f t="shared" si="22"/>
        <v>1.05</v>
      </c>
      <c r="I200" s="170">
        <f t="shared" si="23"/>
        <v>5.292000000000001</v>
      </c>
      <c r="J200" s="122">
        <f t="shared" si="21"/>
        <v>5.583060000000001</v>
      </c>
    </row>
    <row r="201" spans="3:10" ht="15.75" customHeight="1">
      <c r="C201" s="255">
        <f t="shared" si="20"/>
        <v>168</v>
      </c>
      <c r="D201" s="36" t="s">
        <v>263</v>
      </c>
      <c r="E201" s="35" t="s">
        <v>264</v>
      </c>
      <c r="F201" s="37" t="s">
        <v>29</v>
      </c>
      <c r="G201" s="170">
        <v>8.94</v>
      </c>
      <c r="H201" s="18">
        <f t="shared" si="22"/>
        <v>1.05</v>
      </c>
      <c r="I201" s="170">
        <f t="shared" si="23"/>
        <v>9.387</v>
      </c>
      <c r="J201" s="122">
        <f t="shared" si="21"/>
        <v>9.903285</v>
      </c>
    </row>
    <row r="202" spans="3:10" ht="15.75" customHeight="1">
      <c r="C202" s="255">
        <f t="shared" si="20"/>
        <v>169</v>
      </c>
      <c r="D202" s="38" t="s">
        <v>187</v>
      </c>
      <c r="E202" s="38" t="s">
        <v>184</v>
      </c>
      <c r="F202" s="35" t="s">
        <v>29</v>
      </c>
      <c r="G202" s="170">
        <v>21.09</v>
      </c>
      <c r="H202" s="18">
        <f t="shared" si="22"/>
        <v>1.05</v>
      </c>
      <c r="I202" s="170">
        <f t="shared" si="23"/>
        <v>22.1445</v>
      </c>
      <c r="J202" s="122">
        <f t="shared" si="21"/>
        <v>23.3624475</v>
      </c>
    </row>
    <row r="203" spans="3:10" ht="15.75" customHeight="1">
      <c r="C203" s="255">
        <f t="shared" si="20"/>
        <v>170</v>
      </c>
      <c r="D203" s="38" t="s">
        <v>188</v>
      </c>
      <c r="E203" s="35" t="s">
        <v>189</v>
      </c>
      <c r="F203" s="35" t="s">
        <v>29</v>
      </c>
      <c r="G203" s="170">
        <v>13.67</v>
      </c>
      <c r="H203" s="18">
        <f t="shared" si="22"/>
        <v>1.05</v>
      </c>
      <c r="I203" s="170">
        <f t="shared" si="23"/>
        <v>14.3535</v>
      </c>
      <c r="J203" s="122">
        <f t="shared" si="21"/>
        <v>15.1429425</v>
      </c>
    </row>
    <row r="204" spans="3:10" ht="15.75" customHeight="1">
      <c r="C204" s="255">
        <f t="shared" si="20"/>
        <v>171</v>
      </c>
      <c r="D204" s="36" t="s">
        <v>98</v>
      </c>
      <c r="E204" s="37" t="s">
        <v>74</v>
      </c>
      <c r="F204" s="37" t="s">
        <v>29</v>
      </c>
      <c r="G204" s="170">
        <v>7.48</v>
      </c>
      <c r="H204" s="18">
        <f t="shared" si="22"/>
        <v>1.05</v>
      </c>
      <c r="I204" s="170">
        <f t="shared" si="23"/>
        <v>7.854000000000001</v>
      </c>
      <c r="J204" s="122">
        <f t="shared" si="21"/>
        <v>8.28597</v>
      </c>
    </row>
    <row r="205" spans="3:10" ht="15.75" customHeight="1">
      <c r="C205" s="255">
        <f t="shared" si="20"/>
        <v>172</v>
      </c>
      <c r="D205" s="36" t="s">
        <v>190</v>
      </c>
      <c r="E205" s="37" t="s">
        <v>192</v>
      </c>
      <c r="F205" s="37" t="s">
        <v>29</v>
      </c>
      <c r="G205" s="170">
        <v>5.55</v>
      </c>
      <c r="H205" s="18">
        <f t="shared" si="22"/>
        <v>1.05</v>
      </c>
      <c r="I205" s="170">
        <f t="shared" si="23"/>
        <v>5.8275</v>
      </c>
      <c r="J205" s="122">
        <f t="shared" si="21"/>
        <v>6.148012499999999</v>
      </c>
    </row>
    <row r="206" spans="3:10" ht="15.75" customHeight="1">
      <c r="C206" s="255">
        <f t="shared" si="20"/>
        <v>173</v>
      </c>
      <c r="D206" s="36" t="s">
        <v>194</v>
      </c>
      <c r="E206" s="37" t="s">
        <v>195</v>
      </c>
      <c r="F206" s="37" t="s">
        <v>29</v>
      </c>
      <c r="G206" s="170">
        <v>5.73</v>
      </c>
      <c r="H206" s="18">
        <f t="shared" si="22"/>
        <v>1.05</v>
      </c>
      <c r="I206" s="170">
        <f t="shared" si="23"/>
        <v>6.016500000000001</v>
      </c>
      <c r="J206" s="122">
        <f t="shared" si="21"/>
        <v>6.3474075</v>
      </c>
    </row>
    <row r="207" spans="3:10" ht="15.75" customHeight="1">
      <c r="C207" s="255">
        <f t="shared" si="20"/>
        <v>174</v>
      </c>
      <c r="D207" s="36" t="s">
        <v>191</v>
      </c>
      <c r="E207" s="37" t="s">
        <v>193</v>
      </c>
      <c r="F207" s="37" t="s">
        <v>29</v>
      </c>
      <c r="G207" s="170">
        <v>18.83</v>
      </c>
      <c r="H207" s="18">
        <f t="shared" si="22"/>
        <v>1.05</v>
      </c>
      <c r="I207" s="170">
        <f t="shared" si="23"/>
        <v>19.7715</v>
      </c>
      <c r="J207" s="122">
        <f t="shared" si="21"/>
        <v>20.858932499999998</v>
      </c>
    </row>
    <row r="208" spans="3:10" ht="15.75" customHeight="1">
      <c r="C208" s="255">
        <f t="shared" si="20"/>
        <v>175</v>
      </c>
      <c r="D208" s="36" t="s">
        <v>271</v>
      </c>
      <c r="E208" s="37" t="s">
        <v>272</v>
      </c>
      <c r="F208" s="37" t="s">
        <v>29</v>
      </c>
      <c r="G208" s="170">
        <v>15.14</v>
      </c>
      <c r="H208" s="18">
        <f t="shared" si="22"/>
        <v>1.05</v>
      </c>
      <c r="I208" s="170">
        <f t="shared" si="23"/>
        <v>15.897000000000002</v>
      </c>
      <c r="J208" s="122">
        <f t="shared" si="21"/>
        <v>16.771335</v>
      </c>
    </row>
    <row r="209" spans="3:11" ht="15.75" customHeight="1" thickBot="1">
      <c r="C209" s="255">
        <f t="shared" si="20"/>
        <v>176</v>
      </c>
      <c r="D209" s="190" t="s">
        <v>127</v>
      </c>
      <c r="E209" s="191" t="s">
        <v>130</v>
      </c>
      <c r="F209" s="191" t="s">
        <v>29</v>
      </c>
      <c r="G209" s="187">
        <v>4.67</v>
      </c>
      <c r="H209" s="178">
        <f>H194</f>
        <v>1.05</v>
      </c>
      <c r="I209" s="187">
        <f t="shared" si="23"/>
        <v>4.9035</v>
      </c>
      <c r="J209" s="155">
        <f t="shared" si="21"/>
        <v>5.1731925</v>
      </c>
      <c r="K209" s="82"/>
    </row>
    <row r="210" spans="3:20" ht="15.75" customHeight="1" thickBot="1">
      <c r="C210" s="321" t="s">
        <v>199</v>
      </c>
      <c r="D210" s="322"/>
      <c r="E210" s="322"/>
      <c r="F210" s="322"/>
      <c r="G210" s="322"/>
      <c r="H210" s="322"/>
      <c r="I210" s="322"/>
      <c r="J210" s="323"/>
      <c r="K210" s="82"/>
      <c r="L210" s="44"/>
      <c r="M210" s="61"/>
      <c r="N210" s="44"/>
      <c r="O210" s="44"/>
      <c r="P210" s="62"/>
      <c r="Q210" s="63"/>
      <c r="R210" s="64"/>
      <c r="S210" s="43"/>
      <c r="T210" s="2"/>
    </row>
    <row r="211" spans="3:20" ht="28.5" customHeight="1">
      <c r="C211" s="255">
        <f>ROW(B177)</f>
        <v>177</v>
      </c>
      <c r="D211" s="192" t="s">
        <v>99</v>
      </c>
      <c r="E211" s="193" t="s">
        <v>100</v>
      </c>
      <c r="F211" s="193" t="s">
        <v>29</v>
      </c>
      <c r="G211" s="289">
        <v>65.61</v>
      </c>
      <c r="H211" s="193">
        <v>1.07</v>
      </c>
      <c r="I211" s="189">
        <f>G211*H211</f>
        <v>70.20270000000001</v>
      </c>
      <c r="J211" s="157">
        <f>I211*1.055</f>
        <v>74.0638485</v>
      </c>
      <c r="K211" s="82"/>
      <c r="L211" s="44"/>
      <c r="M211" s="61"/>
      <c r="N211" s="44"/>
      <c r="O211" s="44"/>
      <c r="P211" s="62"/>
      <c r="Q211" s="63"/>
      <c r="R211" s="65"/>
      <c r="S211" s="43"/>
      <c r="T211" s="2"/>
    </row>
    <row r="212" spans="3:20" ht="15.75" customHeight="1">
      <c r="C212" s="255">
        <f aca="true" t="shared" si="24" ref="C212:C219">ROW(B178)</f>
        <v>178</v>
      </c>
      <c r="D212" s="78" t="s">
        <v>101</v>
      </c>
      <c r="E212" s="35" t="s">
        <v>109</v>
      </c>
      <c r="F212" s="35" t="s">
        <v>29</v>
      </c>
      <c r="G212" s="35">
        <v>24.27</v>
      </c>
      <c r="H212" s="35">
        <v>1.05</v>
      </c>
      <c r="I212" s="170">
        <f>G212*H212</f>
        <v>25.4835</v>
      </c>
      <c r="J212" s="122">
        <f aca="true" t="shared" si="25" ref="J212:J219">I212*1.055</f>
        <v>26.8850925</v>
      </c>
      <c r="K212" s="82"/>
      <c r="L212" s="44"/>
      <c r="M212" s="61"/>
      <c r="N212" s="44"/>
      <c r="O212" s="44"/>
      <c r="P212" s="62"/>
      <c r="Q212" s="63"/>
      <c r="R212" s="65"/>
      <c r="S212" s="43"/>
      <c r="T212" s="2"/>
    </row>
    <row r="213" spans="3:20" ht="15.75" customHeight="1">
      <c r="C213" s="255">
        <f t="shared" si="24"/>
        <v>179</v>
      </c>
      <c r="D213" s="38" t="s">
        <v>118</v>
      </c>
      <c r="E213" s="35" t="s">
        <v>117</v>
      </c>
      <c r="F213" s="35" t="s">
        <v>29</v>
      </c>
      <c r="G213" s="175">
        <v>8.07</v>
      </c>
      <c r="H213" s="35">
        <v>1.084</v>
      </c>
      <c r="I213" s="170">
        <f>G213*H213</f>
        <v>8.74788</v>
      </c>
      <c r="J213" s="122">
        <f t="shared" si="25"/>
        <v>9.2290134</v>
      </c>
      <c r="K213" s="82"/>
      <c r="L213" s="44"/>
      <c r="M213" s="66"/>
      <c r="N213" s="44"/>
      <c r="O213" s="44"/>
      <c r="P213" s="62"/>
      <c r="Q213" s="63"/>
      <c r="R213" s="65"/>
      <c r="S213" s="43"/>
      <c r="T213" s="2"/>
    </row>
    <row r="214" spans="3:20" ht="15.75" customHeight="1">
      <c r="C214" s="255">
        <f t="shared" si="24"/>
        <v>180</v>
      </c>
      <c r="D214" s="79" t="s">
        <v>181</v>
      </c>
      <c r="E214" s="38" t="s">
        <v>180</v>
      </c>
      <c r="F214" s="35" t="s">
        <v>29</v>
      </c>
      <c r="G214" s="35">
        <v>5.36</v>
      </c>
      <c r="H214" s="35">
        <v>1.05</v>
      </c>
      <c r="I214" s="170">
        <f aca="true" t="shared" si="26" ref="I214:I219">G214*H214</f>
        <v>5.628000000000001</v>
      </c>
      <c r="J214" s="122">
        <f t="shared" si="25"/>
        <v>5.937540000000001</v>
      </c>
      <c r="K214" s="82"/>
      <c r="L214" s="44"/>
      <c r="M214" s="45"/>
      <c r="N214" s="46"/>
      <c r="O214" s="44"/>
      <c r="P214" s="42"/>
      <c r="Q214" s="42"/>
      <c r="R214" s="67"/>
      <c r="S214" s="43"/>
      <c r="T214" s="2"/>
    </row>
    <row r="215" spans="3:20" ht="15.75" customHeight="1">
      <c r="C215" s="255">
        <f t="shared" si="24"/>
        <v>181</v>
      </c>
      <c r="D215" s="79" t="s">
        <v>182</v>
      </c>
      <c r="E215" s="38" t="s">
        <v>183</v>
      </c>
      <c r="F215" s="35" t="s">
        <v>29</v>
      </c>
      <c r="G215" s="35">
        <v>5.36</v>
      </c>
      <c r="H215" s="35">
        <f>H214</f>
        <v>1.05</v>
      </c>
      <c r="I215" s="170">
        <f t="shared" si="26"/>
        <v>5.628000000000001</v>
      </c>
      <c r="J215" s="122">
        <f t="shared" si="25"/>
        <v>5.937540000000001</v>
      </c>
      <c r="K215" s="82"/>
      <c r="L215" s="44"/>
      <c r="M215" s="66"/>
      <c r="N215" s="46"/>
      <c r="O215" s="44"/>
      <c r="P215" s="42"/>
      <c r="Q215" s="42"/>
      <c r="R215" s="67"/>
      <c r="S215" s="43"/>
      <c r="T215" s="2"/>
    </row>
    <row r="216" spans="3:20" ht="15.75" customHeight="1">
      <c r="C216" s="255">
        <f t="shared" si="24"/>
        <v>182</v>
      </c>
      <c r="D216" s="38" t="s">
        <v>185</v>
      </c>
      <c r="E216" s="38" t="s">
        <v>186</v>
      </c>
      <c r="F216" s="35" t="s">
        <v>29</v>
      </c>
      <c r="G216" s="175">
        <v>5.85</v>
      </c>
      <c r="H216" s="35">
        <f>H215</f>
        <v>1.05</v>
      </c>
      <c r="I216" s="170">
        <f t="shared" si="26"/>
        <v>6.1425</v>
      </c>
      <c r="J216" s="122">
        <f t="shared" si="25"/>
        <v>6.4803375</v>
      </c>
      <c r="K216" s="82"/>
      <c r="L216" s="68"/>
      <c r="M216" s="69"/>
      <c r="N216" s="68"/>
      <c r="O216" s="68"/>
      <c r="P216" s="70"/>
      <c r="Q216" s="63"/>
      <c r="R216" s="65"/>
      <c r="S216" s="43"/>
      <c r="T216" s="2"/>
    </row>
    <row r="217" spans="3:20" ht="15.75" customHeight="1">
      <c r="C217" s="255">
        <f t="shared" si="24"/>
        <v>183</v>
      </c>
      <c r="D217" s="80" t="s">
        <v>23</v>
      </c>
      <c r="E217" s="24" t="s">
        <v>24</v>
      </c>
      <c r="F217" s="24" t="s">
        <v>31</v>
      </c>
      <c r="G217" s="24">
        <v>0.84</v>
      </c>
      <c r="H217" s="35">
        <v>1.05</v>
      </c>
      <c r="I217" s="170">
        <f t="shared" si="26"/>
        <v>0.882</v>
      </c>
      <c r="J217" s="122">
        <f t="shared" si="25"/>
        <v>0.93051</v>
      </c>
      <c r="L217" s="2"/>
      <c r="M217" s="2"/>
      <c r="N217" s="2"/>
      <c r="O217" s="2"/>
      <c r="P217" s="2"/>
      <c r="Q217" s="2"/>
      <c r="R217" s="2"/>
      <c r="S217" s="2"/>
      <c r="T217" s="2"/>
    </row>
    <row r="218" spans="3:20" ht="15.75" customHeight="1">
      <c r="C218" s="255">
        <f t="shared" si="24"/>
        <v>184</v>
      </c>
      <c r="D218" s="80" t="s">
        <v>205</v>
      </c>
      <c r="E218" s="24" t="s">
        <v>206</v>
      </c>
      <c r="F218" s="24" t="s">
        <v>29</v>
      </c>
      <c r="G218" s="239">
        <v>25.44</v>
      </c>
      <c r="H218" s="35">
        <f>H217</f>
        <v>1.05</v>
      </c>
      <c r="I218" s="170">
        <f t="shared" si="26"/>
        <v>26.712000000000003</v>
      </c>
      <c r="J218" s="122">
        <f t="shared" si="25"/>
        <v>28.181160000000002</v>
      </c>
      <c r="L218" s="2"/>
      <c r="M218" s="2"/>
      <c r="N218" s="2"/>
      <c r="O218" s="2"/>
      <c r="P218" s="2"/>
      <c r="Q218" s="2"/>
      <c r="R218" s="2"/>
      <c r="S218" s="2"/>
      <c r="T218" s="2"/>
    </row>
    <row r="219" spans="3:20" ht="15.75" customHeight="1" thickBot="1">
      <c r="C219" s="255">
        <f t="shared" si="24"/>
        <v>185</v>
      </c>
      <c r="D219" s="160" t="s">
        <v>207</v>
      </c>
      <c r="E219" s="161" t="s">
        <v>208</v>
      </c>
      <c r="F219" s="161" t="s">
        <v>29</v>
      </c>
      <c r="G219" s="240">
        <v>20.14</v>
      </c>
      <c r="H219" s="206">
        <v>1.05</v>
      </c>
      <c r="I219" s="187">
        <f t="shared" si="26"/>
        <v>21.147000000000002</v>
      </c>
      <c r="J219" s="155">
        <f t="shared" si="25"/>
        <v>22.310085</v>
      </c>
      <c r="L219" s="2"/>
      <c r="M219" s="2"/>
      <c r="N219" s="2"/>
      <c r="O219" s="2"/>
      <c r="P219" s="2"/>
      <c r="Q219" s="2"/>
      <c r="R219" s="2"/>
      <c r="S219" s="2"/>
      <c r="T219" s="2"/>
    </row>
    <row r="220" spans="3:10" s="9" customFormat="1" ht="15.75" customHeight="1" thickBot="1">
      <c r="C220" s="321" t="s">
        <v>294</v>
      </c>
      <c r="D220" s="322"/>
      <c r="E220" s="322"/>
      <c r="F220" s="322"/>
      <c r="G220" s="322"/>
      <c r="H220" s="322"/>
      <c r="I220" s="322"/>
      <c r="J220" s="323"/>
    </row>
    <row r="221" spans="3:15" s="9" customFormat="1" ht="15.75" customHeight="1" thickBot="1">
      <c r="C221" s="252">
        <f>ROW(B186)</f>
        <v>186</v>
      </c>
      <c r="D221" s="188" t="s">
        <v>283</v>
      </c>
      <c r="E221" s="156" t="s">
        <v>281</v>
      </c>
      <c r="F221" s="156" t="s">
        <v>293</v>
      </c>
      <c r="G221" s="156"/>
      <c r="H221" s="156"/>
      <c r="I221" s="170">
        <v>7</v>
      </c>
      <c r="J221" s="157">
        <f>I221*1.055</f>
        <v>7.385</v>
      </c>
      <c r="O221" s="9" t="s">
        <v>564</v>
      </c>
    </row>
    <row r="222" spans="3:10" s="9" customFormat="1" ht="15.75" customHeight="1" thickBot="1">
      <c r="C222" s="252">
        <f>ROW(B187)</f>
        <v>187</v>
      </c>
      <c r="D222" s="182" t="s">
        <v>284</v>
      </c>
      <c r="E222" s="17" t="s">
        <v>285</v>
      </c>
      <c r="F222" s="17" t="s">
        <v>293</v>
      </c>
      <c r="G222" s="17"/>
      <c r="H222" s="17"/>
      <c r="I222" s="170">
        <v>3.55</v>
      </c>
      <c r="J222" s="122">
        <f>I222*1.055</f>
        <v>3.7452499999999995</v>
      </c>
    </row>
    <row r="223" spans="3:10" s="9" customFormat="1" ht="15" customHeight="1" thickBot="1">
      <c r="C223" s="315" t="s">
        <v>565</v>
      </c>
      <c r="D223" s="324"/>
      <c r="E223" s="324"/>
      <c r="F223" s="324"/>
      <c r="G223" s="324"/>
      <c r="H223" s="324"/>
      <c r="I223" s="324"/>
      <c r="J223" s="325"/>
    </row>
    <row r="224" spans="3:11" ht="30.75" thickBot="1">
      <c r="C224" s="246">
        <f>ROW(B188)</f>
        <v>188</v>
      </c>
      <c r="D224" s="247" t="s">
        <v>566</v>
      </c>
      <c r="E224" s="248" t="s">
        <v>296</v>
      </c>
      <c r="F224" s="249" t="s">
        <v>293</v>
      </c>
      <c r="G224" s="250"/>
      <c r="H224" s="250"/>
      <c r="I224" s="251">
        <v>3</v>
      </c>
      <c r="J224" s="131">
        <f>I224*1.055</f>
        <v>3.165</v>
      </c>
      <c r="K224" s="7"/>
    </row>
    <row r="225" spans="3:11" ht="30.75" thickBot="1">
      <c r="C225" s="246">
        <f>ROW(B189)</f>
        <v>189</v>
      </c>
      <c r="D225" s="247" t="s">
        <v>567</v>
      </c>
      <c r="E225" s="248"/>
      <c r="F225" s="249" t="s">
        <v>293</v>
      </c>
      <c r="G225" s="250"/>
      <c r="H225" s="250"/>
      <c r="I225" s="251">
        <v>4.94</v>
      </c>
      <c r="J225" s="131">
        <f>I225*1.055</f>
        <v>5.2117</v>
      </c>
      <c r="K225" s="7"/>
    </row>
    <row r="226" spans="3:9" ht="12.75" customHeight="1">
      <c r="C226" s="44"/>
      <c r="D226" s="66"/>
      <c r="E226" s="44"/>
      <c r="F226" s="44"/>
      <c r="G226" s="44"/>
      <c r="H226" s="44"/>
      <c r="I226" s="64"/>
    </row>
    <row r="227" spans="3:9" ht="12.75" customHeight="1">
      <c r="C227" s="44"/>
      <c r="D227" s="66"/>
      <c r="E227" s="44"/>
      <c r="F227" s="44"/>
      <c r="G227" s="44"/>
      <c r="H227" s="44"/>
      <c r="I227" s="65"/>
    </row>
    <row r="228" spans="3:9" ht="12.75" customHeight="1">
      <c r="C228" s="44"/>
      <c r="D228" s="88"/>
      <c r="E228" s="44"/>
      <c r="F228" s="44"/>
      <c r="G228" s="44"/>
      <c r="H228" s="44"/>
      <c r="I228" s="65"/>
    </row>
    <row r="229" spans="3:9" ht="15" customHeight="1">
      <c r="C229" s="44"/>
      <c r="D229" s="88"/>
      <c r="E229" s="44"/>
      <c r="F229" s="44"/>
      <c r="G229" s="44"/>
      <c r="H229" s="44"/>
      <c r="I229" s="65"/>
    </row>
    <row r="230" spans="3:9" ht="15" customHeight="1">
      <c r="C230" s="44"/>
      <c r="D230" s="88"/>
      <c r="E230" s="44"/>
      <c r="F230" s="44"/>
      <c r="G230" s="44"/>
      <c r="H230" s="44"/>
      <c r="I230" s="65"/>
    </row>
    <row r="231" spans="3:9" ht="15" customHeight="1">
      <c r="C231" s="44"/>
      <c r="D231" s="88"/>
      <c r="E231" s="44"/>
      <c r="F231" s="44"/>
      <c r="G231" s="44"/>
      <c r="H231" s="44"/>
      <c r="I231" s="65"/>
    </row>
    <row r="232" spans="3:9" ht="12.75" customHeight="1">
      <c r="C232" s="44"/>
      <c r="D232" s="66"/>
      <c r="E232" s="66"/>
      <c r="F232" s="44"/>
      <c r="G232" s="44"/>
      <c r="H232" s="44"/>
      <c r="I232" s="67"/>
    </row>
    <row r="233" spans="3:9" ht="15" customHeight="1">
      <c r="C233" s="44"/>
      <c r="D233" s="45"/>
      <c r="E233" s="46"/>
      <c r="F233" s="44"/>
      <c r="G233" s="44"/>
      <c r="H233" s="44"/>
      <c r="I233" s="67"/>
    </row>
    <row r="234" spans="3:9" ht="15">
      <c r="C234" s="44"/>
      <c r="D234" s="45"/>
      <c r="E234" s="46"/>
      <c r="F234" s="44"/>
      <c r="G234" s="44"/>
      <c r="H234" s="44"/>
      <c r="I234" s="67"/>
    </row>
    <row r="235" spans="3:9" ht="15">
      <c r="C235" s="44"/>
      <c r="D235" s="66"/>
      <c r="E235" s="46"/>
      <c r="F235" s="44"/>
      <c r="G235" s="44"/>
      <c r="H235" s="44"/>
      <c r="I235" s="67"/>
    </row>
    <row r="236" spans="3:9" ht="15">
      <c r="C236" s="68"/>
      <c r="D236" s="69"/>
      <c r="E236" s="68"/>
      <c r="F236" s="68"/>
      <c r="G236" s="68"/>
      <c r="H236" s="68"/>
      <c r="I236" s="65"/>
    </row>
    <row r="237" spans="3:9" ht="15">
      <c r="C237" s="68"/>
      <c r="D237" s="69"/>
      <c r="E237" s="68"/>
      <c r="F237" s="68"/>
      <c r="G237" s="68"/>
      <c r="H237" s="68"/>
      <c r="I237" s="64"/>
    </row>
    <row r="238" spans="3:9" ht="15">
      <c r="C238" s="44"/>
      <c r="D238" s="42"/>
      <c r="E238" s="42"/>
      <c r="F238" s="42"/>
      <c r="G238" s="42"/>
      <c r="H238" s="42"/>
      <c r="I238" s="42"/>
    </row>
    <row r="239" spans="3:8" ht="15">
      <c r="C239" s="243"/>
      <c r="D239" s="21"/>
      <c r="E239" s="21"/>
      <c r="F239" s="21"/>
      <c r="G239" s="21"/>
      <c r="H239" s="21"/>
    </row>
    <row r="240" spans="3:8" ht="15">
      <c r="C240" s="243"/>
      <c r="D240" s="21" t="s">
        <v>282</v>
      </c>
      <c r="E240" s="21"/>
      <c r="F240" s="21"/>
      <c r="G240" s="21"/>
      <c r="H240" s="21"/>
    </row>
    <row r="241" spans="3:8" ht="15">
      <c r="C241" s="243"/>
      <c r="D241" s="21"/>
      <c r="E241" s="21"/>
      <c r="F241" s="21"/>
      <c r="G241" s="21"/>
      <c r="H241" s="21"/>
    </row>
    <row r="242" spans="3:8" ht="15">
      <c r="C242" s="243"/>
      <c r="D242" s="21"/>
      <c r="E242" s="21"/>
      <c r="F242" s="21"/>
      <c r="G242" s="21"/>
      <c r="H242" s="21"/>
    </row>
    <row r="243" spans="3:8" ht="15">
      <c r="C243" s="243"/>
      <c r="D243" s="21"/>
      <c r="E243" s="21"/>
      <c r="F243" s="21"/>
      <c r="G243" s="21"/>
      <c r="H243" s="21"/>
    </row>
    <row r="244" spans="3:8" ht="15">
      <c r="C244" s="243"/>
      <c r="D244" s="21"/>
      <c r="E244" s="21"/>
      <c r="F244" s="21"/>
      <c r="G244" s="21"/>
      <c r="H244" s="21"/>
    </row>
  </sheetData>
  <sheetProtection formatCells="0" formatColumns="0" formatRows="0" insertColumns="0" insertRows="0" insertHyperlinks="0" deleteColumns="0" deleteRows="0" sort="0" autoFilter="0" pivotTables="0"/>
  <mergeCells count="33">
    <mergeCell ref="K71:R71"/>
    <mergeCell ref="K33:R33"/>
    <mergeCell ref="C220:J220"/>
    <mergeCell ref="C223:J223"/>
    <mergeCell ref="K35:R35"/>
    <mergeCell ref="K36:R36"/>
    <mergeCell ref="C143:J143"/>
    <mergeCell ref="C172:J172"/>
    <mergeCell ref="C195:J195"/>
    <mergeCell ref="C210:J210"/>
    <mergeCell ref="C106:J106"/>
    <mergeCell ref="C21:J21"/>
    <mergeCell ref="C23:J23"/>
    <mergeCell ref="E24:J24"/>
    <mergeCell ref="E25:J25"/>
    <mergeCell ref="C27:J27"/>
    <mergeCell ref="K27:L28"/>
    <mergeCell ref="C8:J8"/>
    <mergeCell ref="C14:J14"/>
    <mergeCell ref="C16:J17"/>
    <mergeCell ref="C18:J18"/>
    <mergeCell ref="C19:J19"/>
    <mergeCell ref="C20:J20"/>
    <mergeCell ref="K73:R73"/>
    <mergeCell ref="K74:R74"/>
    <mergeCell ref="E2:J2"/>
    <mergeCell ref="E3:J3"/>
    <mergeCell ref="E4:J4"/>
    <mergeCell ref="E5:J5"/>
    <mergeCell ref="C10:J11"/>
    <mergeCell ref="C12:J13"/>
    <mergeCell ref="C6:J6"/>
    <mergeCell ref="C7:J7"/>
  </mergeCells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portrait" paperSize="9" scale="77" r:id="rId1"/>
  <rowBreaks count="3" manualBreakCount="3">
    <brk id="67" min="1" max="9" man="1"/>
    <brk id="130" min="1" max="9" man="1"/>
    <brk id="194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00"/>
  </sheetPr>
  <dimension ref="B2:Q101"/>
  <sheetViews>
    <sheetView tabSelected="1" view="pageBreakPreview" zoomScale="90" zoomScaleNormal="90" zoomScaleSheetLayoutView="90" zoomScalePageLayoutView="0" workbookViewId="0" topLeftCell="A1">
      <selection activeCell="J32" sqref="J32"/>
    </sheetView>
  </sheetViews>
  <sheetFormatPr defaultColWidth="9.00390625" defaultRowHeight="12.75"/>
  <cols>
    <col min="1" max="1" width="2.375" style="1" customWidth="1"/>
    <col min="2" max="2" width="5.125" style="1" customWidth="1"/>
    <col min="3" max="3" width="58.00390625" style="1" customWidth="1"/>
    <col min="4" max="4" width="11.625" style="1" customWidth="1"/>
    <col min="5" max="5" width="7.875" style="1" customWidth="1"/>
    <col min="6" max="6" width="13.375" style="231" customWidth="1"/>
    <col min="7" max="7" width="13.375" style="210" customWidth="1"/>
    <col min="8" max="8" width="6.25390625" style="1" customWidth="1"/>
    <col min="9" max="9" width="9.125" style="210" customWidth="1"/>
    <col min="10" max="16384" width="9.125" style="1" customWidth="1"/>
  </cols>
  <sheetData>
    <row r="2" spans="2:7" ht="21.75" customHeight="1">
      <c r="B2" s="91"/>
      <c r="C2" s="91"/>
      <c r="D2" s="307"/>
      <c r="E2" s="307"/>
      <c r="F2" s="307"/>
      <c r="G2" s="307"/>
    </row>
    <row r="3" spans="2:7" ht="14.25">
      <c r="B3" s="12"/>
      <c r="C3" s="12"/>
      <c r="D3" s="308"/>
      <c r="E3" s="308"/>
      <c r="F3" s="308"/>
      <c r="G3" s="308"/>
    </row>
    <row r="4" spans="2:7" ht="14.25">
      <c r="B4" s="12"/>
      <c r="C4" s="12"/>
      <c r="D4" s="295"/>
      <c r="E4" s="295"/>
      <c r="F4" s="295"/>
      <c r="G4" s="295"/>
    </row>
    <row r="5" spans="2:9" ht="15.75">
      <c r="B5" s="12"/>
      <c r="C5" s="149"/>
      <c r="D5" s="295"/>
      <c r="E5" s="295"/>
      <c r="F5" s="295"/>
      <c r="G5" s="295"/>
      <c r="H5" s="295"/>
      <c r="I5" s="295"/>
    </row>
    <row r="6" spans="2:7" ht="15.75">
      <c r="B6" s="12"/>
      <c r="C6" s="149"/>
      <c r="D6" s="11"/>
      <c r="E6" s="11"/>
      <c r="F6" s="11"/>
      <c r="G6" s="11"/>
    </row>
    <row r="7" spans="2:9" ht="15.75">
      <c r="B7" s="312" t="s">
        <v>484</v>
      </c>
      <c r="C7" s="312"/>
      <c r="D7" s="312"/>
      <c r="E7" s="312"/>
      <c r="F7" s="312"/>
      <c r="G7" s="312"/>
      <c r="H7" s="241"/>
      <c r="I7" s="241"/>
    </row>
    <row r="8" spans="2:9" ht="15.75">
      <c r="B8" s="313" t="s">
        <v>485</v>
      </c>
      <c r="C8" s="313"/>
      <c r="D8" s="313"/>
      <c r="E8" s="313"/>
      <c r="F8" s="313"/>
      <c r="G8" s="313"/>
      <c r="H8" s="149"/>
      <c r="I8" s="149"/>
    </row>
    <row r="9" spans="2:7" ht="15.75">
      <c r="B9" s="12"/>
      <c r="C9" s="149"/>
      <c r="D9" s="11"/>
      <c r="E9" s="11"/>
      <c r="F9" s="230"/>
      <c r="G9" s="230"/>
    </row>
    <row r="10" spans="2:7" ht="14.25" customHeight="1">
      <c r="B10" s="344" t="s">
        <v>0</v>
      </c>
      <c r="C10" s="344"/>
      <c r="D10" s="344"/>
      <c r="E10" s="344"/>
      <c r="F10" s="344"/>
      <c r="G10" s="344"/>
    </row>
    <row r="11" spans="2:7" ht="10.5" customHeight="1">
      <c r="B11" s="344"/>
      <c r="C11" s="344"/>
      <c r="D11" s="344"/>
      <c r="E11" s="344"/>
      <c r="F11" s="344"/>
      <c r="G11" s="344"/>
    </row>
    <row r="12" spans="2:7" ht="20.25" customHeight="1">
      <c r="B12" s="310" t="s">
        <v>286</v>
      </c>
      <c r="C12" s="310"/>
      <c r="D12" s="310"/>
      <c r="E12" s="310"/>
      <c r="F12" s="310"/>
      <c r="G12" s="310"/>
    </row>
    <row r="13" spans="2:7" ht="20.25" customHeight="1">
      <c r="B13" s="310"/>
      <c r="C13" s="310"/>
      <c r="D13" s="310"/>
      <c r="E13" s="310"/>
      <c r="F13" s="310"/>
      <c r="G13" s="310"/>
    </row>
    <row r="14" spans="2:7" ht="20.25" customHeight="1">
      <c r="B14" s="305" t="s">
        <v>571</v>
      </c>
      <c r="C14" s="305"/>
      <c r="D14" s="305"/>
      <c r="E14" s="305"/>
      <c r="F14" s="305"/>
      <c r="G14" s="305"/>
    </row>
    <row r="15" ht="20.25" customHeight="1" hidden="1">
      <c r="B15" s="39"/>
    </row>
    <row r="16" spans="2:7" ht="20.25" customHeight="1" hidden="1">
      <c r="B16" s="300" t="s">
        <v>278</v>
      </c>
      <c r="C16" s="300"/>
      <c r="D16" s="300"/>
      <c r="E16" s="300"/>
      <c r="F16" s="300"/>
      <c r="G16" s="300"/>
    </row>
    <row r="17" spans="2:7" ht="24" customHeight="1" hidden="1">
      <c r="B17" s="300"/>
      <c r="C17" s="300"/>
      <c r="D17" s="300"/>
      <c r="E17" s="300"/>
      <c r="F17" s="300"/>
      <c r="G17" s="300"/>
    </row>
    <row r="18" spans="2:7" ht="24.75" customHeight="1">
      <c r="B18" s="305" t="s">
        <v>569</v>
      </c>
      <c r="C18" s="305"/>
      <c r="D18" s="305"/>
      <c r="E18" s="305"/>
      <c r="F18" s="305"/>
      <c r="G18" s="305"/>
    </row>
    <row r="19" spans="2:7" ht="19.5">
      <c r="B19" s="305" t="s">
        <v>568</v>
      </c>
      <c r="C19" s="305"/>
      <c r="D19" s="305"/>
      <c r="E19" s="305"/>
      <c r="F19" s="305"/>
      <c r="G19" s="305"/>
    </row>
    <row r="20" spans="2:7" ht="19.5">
      <c r="B20" s="305" t="s">
        <v>355</v>
      </c>
      <c r="C20" s="305"/>
      <c r="D20" s="305"/>
      <c r="E20" s="305"/>
      <c r="F20" s="305"/>
      <c r="G20" s="305"/>
    </row>
    <row r="21" spans="2:7" ht="12" customHeight="1">
      <c r="B21" s="305"/>
      <c r="C21" s="305"/>
      <c r="D21" s="305"/>
      <c r="E21" s="305"/>
      <c r="F21" s="305"/>
      <c r="G21" s="305"/>
    </row>
    <row r="22" spans="2:7" ht="19.5">
      <c r="B22" s="39"/>
      <c r="C22" s="39"/>
      <c r="D22" s="39"/>
      <c r="E22" s="39"/>
      <c r="F22" s="232"/>
      <c r="G22" s="232"/>
    </row>
    <row r="23" spans="2:9" s="5" customFormat="1" ht="18.75" customHeight="1">
      <c r="B23" s="306" t="s">
        <v>575</v>
      </c>
      <c r="C23" s="306"/>
      <c r="D23" s="306"/>
      <c r="E23" s="306"/>
      <c r="F23" s="306"/>
      <c r="G23" s="306"/>
      <c r="I23" s="211"/>
    </row>
    <row r="24" spans="2:9" ht="22.5" customHeight="1">
      <c r="B24" s="4"/>
      <c r="C24" s="4"/>
      <c r="D24" s="301" t="s">
        <v>574</v>
      </c>
      <c r="E24" s="301"/>
      <c r="F24" s="301"/>
      <c r="G24" s="301"/>
      <c r="H24" s="91"/>
      <c r="I24" s="91"/>
    </row>
    <row r="25" spans="2:7" ht="15.75" thickBot="1">
      <c r="B25" s="5"/>
      <c r="C25" s="5"/>
      <c r="D25" s="302" t="s">
        <v>279</v>
      </c>
      <c r="E25" s="302"/>
      <c r="F25" s="302"/>
      <c r="G25" s="302"/>
    </row>
    <row r="26" spans="2:9" s="10" customFormat="1" ht="52.5" customHeight="1" thickBot="1">
      <c r="B26" s="151" t="s">
        <v>1</v>
      </c>
      <c r="C26" s="152" t="s">
        <v>2</v>
      </c>
      <c r="D26" s="153" t="s">
        <v>3</v>
      </c>
      <c r="E26" s="152" t="s">
        <v>28</v>
      </c>
      <c r="F26" s="158" t="s">
        <v>36</v>
      </c>
      <c r="G26" s="154" t="s">
        <v>25</v>
      </c>
      <c r="H26" s="89"/>
      <c r="I26" s="209"/>
    </row>
    <row r="27" spans="2:17" ht="15.75" customHeight="1" thickBot="1">
      <c r="B27" s="354" t="s">
        <v>48</v>
      </c>
      <c r="C27" s="355"/>
      <c r="D27" s="355"/>
      <c r="E27" s="355"/>
      <c r="F27" s="355"/>
      <c r="G27" s="356"/>
      <c r="I27" s="212"/>
      <c r="J27" s="2"/>
      <c r="K27" s="2"/>
      <c r="L27" s="2"/>
      <c r="M27" s="2"/>
      <c r="N27" s="2"/>
      <c r="O27" s="2"/>
      <c r="P27" s="2"/>
      <c r="Q27" s="2"/>
    </row>
    <row r="28" spans="2:17" s="9" customFormat="1" ht="18.75" customHeight="1">
      <c r="B28" s="252">
        <f>ROW(A1)</f>
        <v>1</v>
      </c>
      <c r="C28" s="57" t="s">
        <v>93</v>
      </c>
      <c r="D28" s="164" t="s">
        <v>35</v>
      </c>
      <c r="E28" s="59" t="s">
        <v>30</v>
      </c>
      <c r="F28" s="221">
        <v>0.8</v>
      </c>
      <c r="G28" s="108">
        <f>F28*1.055</f>
        <v>0.844</v>
      </c>
      <c r="I28" s="213"/>
      <c r="J28" s="165"/>
      <c r="K28" s="165"/>
      <c r="L28" s="165"/>
      <c r="M28" s="165"/>
      <c r="N28" s="165"/>
      <c r="O28" s="165"/>
      <c r="P28" s="165"/>
      <c r="Q28" s="165"/>
    </row>
    <row r="29" spans="2:17" s="9" customFormat="1" ht="18.75" customHeight="1" thickBot="1">
      <c r="B29" s="246">
        <f>ROW(A2)</f>
        <v>2</v>
      </c>
      <c r="C29" s="60" t="s">
        <v>53</v>
      </c>
      <c r="D29" s="256" t="s">
        <v>22</v>
      </c>
      <c r="E29" s="33" t="s">
        <v>30</v>
      </c>
      <c r="F29" s="257">
        <v>0.85</v>
      </c>
      <c r="G29" s="110">
        <f>F29*1.055</f>
        <v>0.8967499999999999</v>
      </c>
      <c r="I29" s="213"/>
      <c r="J29" s="165"/>
      <c r="K29" s="285"/>
      <c r="L29" s="165"/>
      <c r="M29" s="165"/>
      <c r="N29" s="165"/>
      <c r="O29" s="165"/>
      <c r="P29" s="165"/>
      <c r="Q29" s="165"/>
    </row>
    <row r="30" spans="2:17" s="166" customFormat="1" ht="16.5" thickBot="1">
      <c r="B30" s="341" t="s">
        <v>90</v>
      </c>
      <c r="C30" s="342"/>
      <c r="D30" s="342"/>
      <c r="E30" s="342"/>
      <c r="F30" s="342"/>
      <c r="G30" s="343"/>
      <c r="H30" s="166">
        <v>5.8</v>
      </c>
      <c r="I30" s="214" t="s">
        <v>570</v>
      </c>
      <c r="J30" s="167"/>
      <c r="K30" s="285"/>
      <c r="L30" s="167"/>
      <c r="M30" s="167"/>
      <c r="N30" s="167"/>
      <c r="O30" s="167"/>
      <c r="P30" s="167"/>
      <c r="Q30" s="167"/>
    </row>
    <row r="31" spans="2:17" s="166" customFormat="1" ht="16.5" thickBot="1">
      <c r="B31" s="348" t="s">
        <v>325</v>
      </c>
      <c r="C31" s="349"/>
      <c r="D31" s="349"/>
      <c r="E31" s="349"/>
      <c r="F31" s="349"/>
      <c r="G31" s="350"/>
      <c r="I31" s="214"/>
      <c r="J31" s="167"/>
      <c r="K31" s="167"/>
      <c r="L31" s="167"/>
      <c r="M31" s="167"/>
      <c r="N31" s="167"/>
      <c r="O31" s="167"/>
      <c r="P31" s="167"/>
      <c r="Q31" s="167"/>
    </row>
    <row r="32" spans="2:17" s="166" customFormat="1" ht="18" customHeight="1" thickBot="1">
      <c r="B32" s="258">
        <f>ROW(A3)</f>
        <v>3</v>
      </c>
      <c r="C32" s="259" t="s">
        <v>328</v>
      </c>
      <c r="D32" s="260" t="s">
        <v>364</v>
      </c>
      <c r="E32" s="261" t="s">
        <v>30</v>
      </c>
      <c r="F32" s="262">
        <f>H30*0.1*1.4</f>
        <v>0.8119999999999999</v>
      </c>
      <c r="G32" s="263">
        <f>F32*1.055</f>
        <v>0.8566599999999999</v>
      </c>
      <c r="I32" s="214"/>
      <c r="J32" s="167"/>
      <c r="K32" s="167"/>
      <c r="L32" s="167"/>
      <c r="M32" s="167"/>
      <c r="N32" s="167"/>
      <c r="O32" s="167"/>
      <c r="P32" s="167"/>
      <c r="Q32" s="167"/>
    </row>
    <row r="33" spans="2:17" s="166" customFormat="1" ht="16.5" thickBot="1">
      <c r="B33" s="357" t="s">
        <v>321</v>
      </c>
      <c r="C33" s="358"/>
      <c r="D33" s="358"/>
      <c r="E33" s="358"/>
      <c r="F33" s="358"/>
      <c r="G33" s="359"/>
      <c r="I33" s="214"/>
      <c r="J33" s="167"/>
      <c r="K33" s="167"/>
      <c r="L33" s="167"/>
      <c r="M33" s="167"/>
      <c r="N33" s="167"/>
      <c r="O33" s="167"/>
      <c r="P33" s="167"/>
      <c r="Q33" s="167"/>
    </row>
    <row r="34" spans="2:17" s="166" customFormat="1" ht="18" customHeight="1">
      <c r="B34" s="252">
        <f aca="true" t="shared" si="0" ref="B34:B47">ROW(A4)</f>
        <v>4</v>
      </c>
      <c r="C34" s="264" t="s">
        <v>329</v>
      </c>
      <c r="D34" s="265" t="s">
        <v>353</v>
      </c>
      <c r="E34" s="266" t="s">
        <v>30</v>
      </c>
      <c r="F34" s="286">
        <f>$H$30*0.06*1.5</f>
        <v>0.522</v>
      </c>
      <c r="G34" s="268">
        <f aca="true" t="shared" si="1" ref="G34:G47">F34*1.055</f>
        <v>0.55071</v>
      </c>
      <c r="I34" s="214"/>
      <c r="J34" s="167"/>
      <c r="K34" s="167"/>
      <c r="L34" s="167"/>
      <c r="M34" s="167"/>
      <c r="N34" s="167"/>
      <c r="O34" s="167"/>
      <c r="P34" s="167"/>
      <c r="Q34" s="167"/>
    </row>
    <row r="35" spans="2:17" s="166" customFormat="1" ht="18" customHeight="1">
      <c r="B35" s="245">
        <f t="shared" si="0"/>
        <v>5</v>
      </c>
      <c r="C35" s="219" t="s">
        <v>330</v>
      </c>
      <c r="D35" s="168" t="s">
        <v>356</v>
      </c>
      <c r="E35" s="169" t="s">
        <v>30</v>
      </c>
      <c r="F35" s="170">
        <f>$H$30*0.08*1.5</f>
        <v>0.696</v>
      </c>
      <c r="G35" s="171">
        <f t="shared" si="1"/>
        <v>0.7342799999999999</v>
      </c>
      <c r="I35" s="214"/>
      <c r="J35" s="167"/>
      <c r="K35" s="167"/>
      <c r="L35" s="167"/>
      <c r="M35" s="167"/>
      <c r="N35" s="167"/>
      <c r="O35" s="167"/>
      <c r="P35" s="167"/>
      <c r="Q35" s="167"/>
    </row>
    <row r="36" spans="2:17" s="9" customFormat="1" ht="18" customHeight="1">
      <c r="B36" s="245">
        <f t="shared" si="0"/>
        <v>6</v>
      </c>
      <c r="C36" s="219" t="s">
        <v>328</v>
      </c>
      <c r="D36" s="220" t="s">
        <v>32</v>
      </c>
      <c r="E36" s="169" t="s">
        <v>30</v>
      </c>
      <c r="F36" s="170">
        <f>$H$30*0.1*1.5</f>
        <v>0.8699999999999999</v>
      </c>
      <c r="G36" s="171">
        <f t="shared" si="1"/>
        <v>0.9178499999999998</v>
      </c>
      <c r="I36" s="213"/>
      <c r="J36" s="165"/>
      <c r="K36" s="165"/>
      <c r="L36" s="165"/>
      <c r="M36" s="165"/>
      <c r="N36" s="165"/>
      <c r="O36" s="165"/>
      <c r="P36" s="165"/>
      <c r="Q36" s="165"/>
    </row>
    <row r="37" spans="2:9" s="9" customFormat="1" ht="18" customHeight="1">
      <c r="B37" s="245">
        <f t="shared" si="0"/>
        <v>7</v>
      </c>
      <c r="C37" s="219" t="s">
        <v>331</v>
      </c>
      <c r="D37" s="168" t="s">
        <v>50</v>
      </c>
      <c r="E37" s="169" t="s">
        <v>30</v>
      </c>
      <c r="F37" s="170">
        <f>$H$30*0.14*1.5</f>
        <v>1.218</v>
      </c>
      <c r="G37" s="171">
        <f t="shared" si="1"/>
        <v>1.2849899999999999</v>
      </c>
      <c r="I37" s="215"/>
    </row>
    <row r="38" spans="2:9" s="9" customFormat="1" ht="18" customHeight="1">
      <c r="B38" s="245">
        <f t="shared" si="0"/>
        <v>8</v>
      </c>
      <c r="C38" s="219" t="s">
        <v>332</v>
      </c>
      <c r="D38" s="168" t="s">
        <v>34</v>
      </c>
      <c r="E38" s="169" t="s">
        <v>30</v>
      </c>
      <c r="F38" s="170">
        <f>$H$30*0.15*1.5</f>
        <v>1.305</v>
      </c>
      <c r="G38" s="171">
        <f t="shared" si="1"/>
        <v>1.3767749999999999</v>
      </c>
      <c r="I38" s="215"/>
    </row>
    <row r="39" spans="2:9" s="9" customFormat="1" ht="18" customHeight="1">
      <c r="B39" s="245">
        <f t="shared" si="0"/>
        <v>9</v>
      </c>
      <c r="C39" s="219" t="s">
        <v>333</v>
      </c>
      <c r="D39" s="168" t="s">
        <v>354</v>
      </c>
      <c r="E39" s="169" t="s">
        <v>30</v>
      </c>
      <c r="F39" s="170">
        <f>$H$30*0.17*1.5</f>
        <v>1.479</v>
      </c>
      <c r="G39" s="171">
        <f t="shared" si="1"/>
        <v>1.560345</v>
      </c>
      <c r="I39" s="215"/>
    </row>
    <row r="40" spans="2:9" s="9" customFormat="1" ht="18" customHeight="1">
      <c r="B40" s="245">
        <f t="shared" si="0"/>
        <v>10</v>
      </c>
      <c r="C40" s="219" t="s">
        <v>334</v>
      </c>
      <c r="D40" s="168" t="s">
        <v>33</v>
      </c>
      <c r="E40" s="169" t="s">
        <v>30</v>
      </c>
      <c r="F40" s="170">
        <f>$H$30*0.2*1.5</f>
        <v>1.7399999999999998</v>
      </c>
      <c r="G40" s="171">
        <f t="shared" si="1"/>
        <v>1.8356999999999997</v>
      </c>
      <c r="I40" s="215"/>
    </row>
    <row r="41" spans="2:9" s="9" customFormat="1" ht="18" customHeight="1">
      <c r="B41" s="245">
        <f t="shared" si="0"/>
        <v>11</v>
      </c>
      <c r="C41" s="219" t="s">
        <v>335</v>
      </c>
      <c r="D41" s="168" t="s">
        <v>351</v>
      </c>
      <c r="E41" s="169" t="s">
        <v>30</v>
      </c>
      <c r="F41" s="170">
        <f>$H$30*0.25*1.5</f>
        <v>2.175</v>
      </c>
      <c r="G41" s="171">
        <f t="shared" si="1"/>
        <v>2.2946249999999995</v>
      </c>
      <c r="I41" s="215"/>
    </row>
    <row r="42" spans="2:9" s="9" customFormat="1" ht="18" customHeight="1">
      <c r="B42" s="245">
        <f t="shared" si="0"/>
        <v>12</v>
      </c>
      <c r="C42" s="219" t="s">
        <v>336</v>
      </c>
      <c r="D42" s="168" t="s">
        <v>51</v>
      </c>
      <c r="E42" s="169" t="s">
        <v>30</v>
      </c>
      <c r="F42" s="170">
        <f>$H$30*0.3*1.5</f>
        <v>2.61</v>
      </c>
      <c r="G42" s="171">
        <f t="shared" si="1"/>
        <v>2.7535499999999997</v>
      </c>
      <c r="H42" s="9" t="s">
        <v>201</v>
      </c>
      <c r="I42" s="215"/>
    </row>
    <row r="43" spans="2:9" s="9" customFormat="1" ht="18" customHeight="1">
      <c r="B43" s="245">
        <f t="shared" si="0"/>
        <v>13</v>
      </c>
      <c r="C43" s="219" t="s">
        <v>337</v>
      </c>
      <c r="D43" s="168" t="s">
        <v>357</v>
      </c>
      <c r="E43" s="169" t="s">
        <v>30</v>
      </c>
      <c r="F43" s="170">
        <f>$H$30*0.33*1.5</f>
        <v>2.871</v>
      </c>
      <c r="G43" s="171">
        <f t="shared" si="1"/>
        <v>3.028905</v>
      </c>
      <c r="I43" s="215"/>
    </row>
    <row r="44" spans="2:9" s="9" customFormat="1" ht="18" customHeight="1">
      <c r="B44" s="245">
        <f t="shared" si="0"/>
        <v>14</v>
      </c>
      <c r="C44" s="219" t="s">
        <v>338</v>
      </c>
      <c r="D44" s="168" t="s">
        <v>358</v>
      </c>
      <c r="E44" s="169" t="s">
        <v>30</v>
      </c>
      <c r="F44" s="170">
        <f>$H$30*0.35*1.5</f>
        <v>3.045</v>
      </c>
      <c r="G44" s="171">
        <f t="shared" si="1"/>
        <v>3.2124749999999995</v>
      </c>
      <c r="I44" s="215"/>
    </row>
    <row r="45" spans="2:9" s="9" customFormat="1" ht="18" customHeight="1">
      <c r="B45" s="245">
        <f t="shared" si="0"/>
        <v>15</v>
      </c>
      <c r="C45" s="219" t="s">
        <v>339</v>
      </c>
      <c r="D45" s="168" t="s">
        <v>345</v>
      </c>
      <c r="E45" s="169" t="s">
        <v>30</v>
      </c>
      <c r="F45" s="170">
        <f>$H$30*0.36*1.5</f>
        <v>3.132</v>
      </c>
      <c r="G45" s="171">
        <f t="shared" si="1"/>
        <v>3.3042599999999998</v>
      </c>
      <c r="I45" s="215" t="s">
        <v>27</v>
      </c>
    </row>
    <row r="46" spans="2:9" s="9" customFormat="1" ht="18" customHeight="1">
      <c r="B46" s="245">
        <f t="shared" si="0"/>
        <v>16</v>
      </c>
      <c r="C46" s="219" t="s">
        <v>341</v>
      </c>
      <c r="D46" s="168" t="s">
        <v>52</v>
      </c>
      <c r="E46" s="169" t="s">
        <v>30</v>
      </c>
      <c r="F46" s="170">
        <f>$H$30*0.4*1.5</f>
        <v>3.4799999999999995</v>
      </c>
      <c r="G46" s="171">
        <f t="shared" si="1"/>
        <v>3.6713999999999993</v>
      </c>
      <c r="I46" s="215"/>
    </row>
    <row r="47" spans="2:9" s="9" customFormat="1" ht="18" customHeight="1" thickBot="1">
      <c r="B47" s="269">
        <f t="shared" si="0"/>
        <v>17</v>
      </c>
      <c r="C47" s="270" t="s">
        <v>340</v>
      </c>
      <c r="D47" s="271" t="s">
        <v>352</v>
      </c>
      <c r="E47" s="272" t="s">
        <v>30</v>
      </c>
      <c r="F47" s="273">
        <f>$H$30*0.5*1.5</f>
        <v>4.35</v>
      </c>
      <c r="G47" s="172">
        <f t="shared" si="1"/>
        <v>4.589249999999999</v>
      </c>
      <c r="I47" s="215"/>
    </row>
    <row r="48" spans="2:9" s="9" customFormat="1" ht="15.75" thickBot="1">
      <c r="B48" s="345" t="s">
        <v>326</v>
      </c>
      <c r="C48" s="346"/>
      <c r="D48" s="346"/>
      <c r="E48" s="346"/>
      <c r="F48" s="346"/>
      <c r="G48" s="347"/>
      <c r="I48" s="215"/>
    </row>
    <row r="49" spans="2:9" s="9" customFormat="1" ht="18" customHeight="1">
      <c r="B49" s="252">
        <f>ROW(A18)</f>
        <v>18</v>
      </c>
      <c r="C49" s="264" t="s">
        <v>342</v>
      </c>
      <c r="D49" s="265" t="s">
        <v>359</v>
      </c>
      <c r="E49" s="266" t="s">
        <v>30</v>
      </c>
      <c r="F49" s="267">
        <f>$H$30*0.1*1.6</f>
        <v>0.9279999999999999</v>
      </c>
      <c r="G49" s="268">
        <f>F49*1.055</f>
        <v>0.9790399999999999</v>
      </c>
      <c r="I49" s="215"/>
    </row>
    <row r="50" spans="2:9" s="9" customFormat="1" ht="18" customHeight="1">
      <c r="B50" s="245">
        <f>ROW(A19)</f>
        <v>19</v>
      </c>
      <c r="C50" s="219" t="s">
        <v>336</v>
      </c>
      <c r="D50" s="168" t="s">
        <v>346</v>
      </c>
      <c r="E50" s="169" t="s">
        <v>30</v>
      </c>
      <c r="F50" s="170">
        <f>$H$30*0.3*1.6</f>
        <v>2.7840000000000003</v>
      </c>
      <c r="G50" s="171">
        <f>F50*1.055</f>
        <v>2.93712</v>
      </c>
      <c r="I50" s="215"/>
    </row>
    <row r="51" spans="2:9" s="9" customFormat="1" ht="18" customHeight="1" thickBot="1">
      <c r="B51" s="269">
        <f>ROW(A20)</f>
        <v>20</v>
      </c>
      <c r="C51" s="270" t="s">
        <v>337</v>
      </c>
      <c r="D51" s="271" t="s">
        <v>360</v>
      </c>
      <c r="E51" s="272" t="s">
        <v>30</v>
      </c>
      <c r="F51" s="273">
        <f>$H$30*0.33*1.6</f>
        <v>3.0624000000000002</v>
      </c>
      <c r="G51" s="172">
        <f>F51*1.055</f>
        <v>3.230832</v>
      </c>
      <c r="I51" s="215"/>
    </row>
    <row r="52" spans="2:9" s="9" customFormat="1" ht="15.75" thickBot="1">
      <c r="B52" s="351" t="s">
        <v>327</v>
      </c>
      <c r="C52" s="352"/>
      <c r="D52" s="352"/>
      <c r="E52" s="352"/>
      <c r="F52" s="352"/>
      <c r="G52" s="353"/>
      <c r="I52" s="215"/>
    </row>
    <row r="53" spans="2:9" s="9" customFormat="1" ht="18" customHeight="1" thickBot="1">
      <c r="B53" s="244">
        <f>ROW(A21)</f>
        <v>21</v>
      </c>
      <c r="C53" s="226" t="s">
        <v>335</v>
      </c>
      <c r="D53" s="227" t="s">
        <v>350</v>
      </c>
      <c r="E53" s="228" t="s">
        <v>30</v>
      </c>
      <c r="F53" s="273">
        <f>$H$30*0.25*2.05</f>
        <v>2.9724999999999997</v>
      </c>
      <c r="G53" s="229">
        <f>F53*1.055</f>
        <v>3.1359874999999997</v>
      </c>
      <c r="I53" s="215"/>
    </row>
    <row r="54" spans="2:9" s="163" customFormat="1" ht="15.75" thickBot="1">
      <c r="B54" s="357" t="s">
        <v>322</v>
      </c>
      <c r="C54" s="358"/>
      <c r="D54" s="358"/>
      <c r="E54" s="358"/>
      <c r="F54" s="358"/>
      <c r="G54" s="359"/>
      <c r="I54" s="216"/>
    </row>
    <row r="55" spans="2:9" s="9" customFormat="1" ht="18" customHeight="1">
      <c r="B55" s="252">
        <f>ROW(A22)</f>
        <v>22</v>
      </c>
      <c r="C55" s="264" t="s">
        <v>343</v>
      </c>
      <c r="D55" s="265" t="s">
        <v>49</v>
      </c>
      <c r="E55" s="266" t="s">
        <v>30</v>
      </c>
      <c r="F55" s="267">
        <f>$H$30*0.1*2.1</f>
        <v>1.218</v>
      </c>
      <c r="G55" s="268">
        <f>F55*1.055</f>
        <v>1.2849899999999999</v>
      </c>
      <c r="I55" s="215"/>
    </row>
    <row r="56" spans="2:9" s="9" customFormat="1" ht="18" customHeight="1" thickBot="1">
      <c r="B56" s="269">
        <f>ROW(A23)</f>
        <v>23</v>
      </c>
      <c r="C56" s="270" t="s">
        <v>336</v>
      </c>
      <c r="D56" s="271" t="s">
        <v>347</v>
      </c>
      <c r="E56" s="272" t="s">
        <v>30</v>
      </c>
      <c r="F56" s="273">
        <f>$H$30*0.3*2.1</f>
        <v>3.654</v>
      </c>
      <c r="G56" s="172">
        <f>F56*1.055</f>
        <v>3.85497</v>
      </c>
      <c r="I56" s="215"/>
    </row>
    <row r="57" spans="2:9" s="163" customFormat="1" ht="15.75" thickBot="1">
      <c r="B57" s="345" t="s">
        <v>323</v>
      </c>
      <c r="C57" s="346"/>
      <c r="D57" s="346"/>
      <c r="E57" s="346"/>
      <c r="F57" s="346"/>
      <c r="G57" s="347"/>
      <c r="I57" s="216"/>
    </row>
    <row r="58" spans="2:9" s="163" customFormat="1" ht="18" customHeight="1">
      <c r="B58" s="252">
        <f aca="true" t="shared" si="2" ref="B58:B64">ROW(A24)</f>
        <v>24</v>
      </c>
      <c r="C58" s="264" t="s">
        <v>344</v>
      </c>
      <c r="D58" s="265" t="s">
        <v>349</v>
      </c>
      <c r="E58" s="266" t="s">
        <v>30</v>
      </c>
      <c r="F58" s="267">
        <f>$H$30*0.09*2.2</f>
        <v>1.1484</v>
      </c>
      <c r="G58" s="268">
        <f aca="true" t="shared" si="3" ref="G58:G64">F58*1.055</f>
        <v>1.211562</v>
      </c>
      <c r="I58" s="216"/>
    </row>
    <row r="59" spans="2:9" s="9" customFormat="1" ht="18" customHeight="1">
      <c r="B59" s="245">
        <f t="shared" si="2"/>
        <v>25</v>
      </c>
      <c r="C59" s="219" t="s">
        <v>343</v>
      </c>
      <c r="D59" s="168" t="s">
        <v>203</v>
      </c>
      <c r="E59" s="169" t="s">
        <v>30</v>
      </c>
      <c r="F59" s="170">
        <f>$H$30*0.1*2.2</f>
        <v>1.276</v>
      </c>
      <c r="G59" s="171">
        <f t="shared" si="3"/>
        <v>1.34618</v>
      </c>
      <c r="I59" s="215"/>
    </row>
    <row r="60" spans="2:9" s="9" customFormat="1" ht="18" customHeight="1">
      <c r="B60" s="245">
        <f t="shared" si="2"/>
        <v>26</v>
      </c>
      <c r="C60" s="219" t="s">
        <v>332</v>
      </c>
      <c r="D60" s="168" t="s">
        <v>361</v>
      </c>
      <c r="E60" s="169" t="s">
        <v>30</v>
      </c>
      <c r="F60" s="170">
        <f>$H$30*0.15*2.2</f>
        <v>1.9140000000000001</v>
      </c>
      <c r="G60" s="171">
        <f t="shared" si="3"/>
        <v>2.01927</v>
      </c>
      <c r="I60" s="215"/>
    </row>
    <row r="61" spans="2:9" s="9" customFormat="1" ht="18" customHeight="1">
      <c r="B61" s="245">
        <f t="shared" si="2"/>
        <v>27</v>
      </c>
      <c r="C61" s="219" t="s">
        <v>334</v>
      </c>
      <c r="D61" s="168" t="s">
        <v>204</v>
      </c>
      <c r="E61" s="169" t="s">
        <v>30</v>
      </c>
      <c r="F61" s="170">
        <f>$H$30*0.2*2.2</f>
        <v>2.552</v>
      </c>
      <c r="G61" s="171">
        <f t="shared" si="3"/>
        <v>2.69236</v>
      </c>
      <c r="I61" s="215"/>
    </row>
    <row r="62" spans="2:9" s="9" customFormat="1" ht="18" customHeight="1">
      <c r="B62" s="245">
        <f t="shared" si="2"/>
        <v>28</v>
      </c>
      <c r="C62" s="219" t="s">
        <v>335</v>
      </c>
      <c r="D62" s="168" t="s">
        <v>362</v>
      </c>
      <c r="E62" s="169" t="s">
        <v>30</v>
      </c>
      <c r="F62" s="170">
        <f>$H$30*0.25*2.2</f>
        <v>3.19</v>
      </c>
      <c r="G62" s="171">
        <f t="shared" si="3"/>
        <v>3.3654499999999996</v>
      </c>
      <c r="I62" s="215"/>
    </row>
    <row r="63" spans="2:9" s="9" customFormat="1" ht="18" customHeight="1">
      <c r="B63" s="245">
        <f t="shared" si="2"/>
        <v>29</v>
      </c>
      <c r="C63" s="219" t="s">
        <v>336</v>
      </c>
      <c r="D63" s="168" t="s">
        <v>348</v>
      </c>
      <c r="E63" s="169" t="s">
        <v>30</v>
      </c>
      <c r="F63" s="170">
        <f>$H$30*0.3*2.2</f>
        <v>3.8280000000000003</v>
      </c>
      <c r="G63" s="171">
        <f t="shared" si="3"/>
        <v>4.03854</v>
      </c>
      <c r="I63" s="215"/>
    </row>
    <row r="64" spans="2:9" s="9" customFormat="1" ht="18" customHeight="1" thickBot="1">
      <c r="B64" s="269">
        <f t="shared" si="2"/>
        <v>30</v>
      </c>
      <c r="C64" s="270" t="s">
        <v>339</v>
      </c>
      <c r="D64" s="271" t="s">
        <v>363</v>
      </c>
      <c r="E64" s="272" t="s">
        <v>30</v>
      </c>
      <c r="F64" s="273">
        <f>$H$30*0.36*2.2</f>
        <v>4.5936</v>
      </c>
      <c r="G64" s="172">
        <f t="shared" si="3"/>
        <v>4.846248</v>
      </c>
      <c r="I64" s="215"/>
    </row>
    <row r="65" spans="2:9" s="163" customFormat="1" ht="15.75" thickBot="1">
      <c r="B65" s="345" t="s">
        <v>324</v>
      </c>
      <c r="C65" s="346"/>
      <c r="D65" s="346"/>
      <c r="E65" s="346"/>
      <c r="F65" s="346"/>
      <c r="G65" s="347"/>
      <c r="I65" s="216"/>
    </row>
    <row r="66" spans="2:9" s="9" customFormat="1" ht="18" customHeight="1">
      <c r="B66" s="252">
        <f>ROW(A31)</f>
        <v>31</v>
      </c>
      <c r="C66" s="264" t="s">
        <v>343</v>
      </c>
      <c r="D66" s="265" t="s">
        <v>64</v>
      </c>
      <c r="E66" s="266" t="s">
        <v>30</v>
      </c>
      <c r="F66" s="267">
        <f>$H$30*0.1*2.25</f>
        <v>1.305</v>
      </c>
      <c r="G66" s="268">
        <f>F66*1.055</f>
        <v>1.3767749999999999</v>
      </c>
      <c r="I66" s="215" t="s">
        <v>200</v>
      </c>
    </row>
    <row r="67" spans="2:9" s="9" customFormat="1" ht="18" customHeight="1" thickBot="1">
      <c r="B67" s="269">
        <f>ROW(A32)</f>
        <v>32</v>
      </c>
      <c r="C67" s="270" t="s">
        <v>334</v>
      </c>
      <c r="D67" s="271" t="s">
        <v>65</v>
      </c>
      <c r="E67" s="272" t="s">
        <v>30</v>
      </c>
      <c r="F67" s="273">
        <f>$H$30*0.2*2.25</f>
        <v>2.61</v>
      </c>
      <c r="G67" s="172">
        <f>F67*1.055</f>
        <v>2.7535499999999997</v>
      </c>
      <c r="I67" s="215"/>
    </row>
    <row r="68" spans="2:9" s="165" customFormat="1" ht="15.75" customHeight="1" thickBot="1">
      <c r="B68" s="332" t="s">
        <v>421</v>
      </c>
      <c r="C68" s="333"/>
      <c r="D68" s="333"/>
      <c r="E68" s="333"/>
      <c r="F68" s="333"/>
      <c r="G68" s="334"/>
      <c r="I68" s="288">
        <v>8.1</v>
      </c>
    </row>
    <row r="69" spans="2:9" s="9" customFormat="1" ht="18.75" customHeight="1">
      <c r="B69" s="252">
        <f aca="true" t="shared" si="4" ref="B69:B78">ROW(A33)</f>
        <v>33</v>
      </c>
      <c r="C69" s="274" t="s">
        <v>420</v>
      </c>
      <c r="D69" s="73" t="s">
        <v>443</v>
      </c>
      <c r="E69" s="73" t="s">
        <v>431</v>
      </c>
      <c r="F69" s="275">
        <f>I68*H69</f>
        <v>0.81</v>
      </c>
      <c r="G69" s="268">
        <f aca="true" t="shared" si="5" ref="G69:G78">F69*1.055</f>
        <v>0.85455</v>
      </c>
      <c r="H69" s="217">
        <v>0.1</v>
      </c>
      <c r="I69" s="215"/>
    </row>
    <row r="70" spans="2:9" s="9" customFormat="1" ht="18.75" customHeight="1">
      <c r="B70" s="245">
        <f t="shared" si="4"/>
        <v>34</v>
      </c>
      <c r="C70" s="38" t="s">
        <v>422</v>
      </c>
      <c r="D70" s="35" t="s">
        <v>444</v>
      </c>
      <c r="E70" s="35" t="s">
        <v>431</v>
      </c>
      <c r="F70" s="207">
        <f>I68*H70</f>
        <v>1.62</v>
      </c>
      <c r="G70" s="171">
        <f t="shared" si="5"/>
        <v>1.7091</v>
      </c>
      <c r="H70" s="217">
        <v>0.2</v>
      </c>
      <c r="I70" s="215"/>
    </row>
    <row r="71" spans="2:9" s="9" customFormat="1" ht="18.75" customHeight="1">
      <c r="B71" s="245">
        <f t="shared" si="4"/>
        <v>35</v>
      </c>
      <c r="C71" s="38" t="s">
        <v>423</v>
      </c>
      <c r="D71" s="35" t="s">
        <v>445</v>
      </c>
      <c r="E71" s="35" t="s">
        <v>431</v>
      </c>
      <c r="F71" s="207">
        <f>I68*H71</f>
        <v>2.4299999999999997</v>
      </c>
      <c r="G71" s="171">
        <f t="shared" si="5"/>
        <v>2.5636499999999995</v>
      </c>
      <c r="H71" s="217">
        <v>0.3</v>
      </c>
      <c r="I71" s="215"/>
    </row>
    <row r="72" spans="2:8" ht="18.75" customHeight="1">
      <c r="B72" s="245">
        <f t="shared" si="4"/>
        <v>36</v>
      </c>
      <c r="C72" s="38" t="s">
        <v>424</v>
      </c>
      <c r="D72" s="35" t="s">
        <v>446</v>
      </c>
      <c r="E72" s="35" t="s">
        <v>431</v>
      </c>
      <c r="F72" s="208">
        <f>I68*H72</f>
        <v>3.24</v>
      </c>
      <c r="G72" s="171">
        <f t="shared" si="5"/>
        <v>3.4182</v>
      </c>
      <c r="H72" s="218">
        <v>0.4</v>
      </c>
    </row>
    <row r="73" spans="2:8" ht="18.75" customHeight="1">
      <c r="B73" s="245">
        <f t="shared" si="4"/>
        <v>37</v>
      </c>
      <c r="C73" s="38" t="s">
        <v>425</v>
      </c>
      <c r="D73" s="35" t="s">
        <v>451</v>
      </c>
      <c r="E73" s="35" t="s">
        <v>431</v>
      </c>
      <c r="F73" s="208">
        <f>I68*H73</f>
        <v>4.05</v>
      </c>
      <c r="G73" s="171">
        <f t="shared" si="5"/>
        <v>4.272749999999999</v>
      </c>
      <c r="H73" s="218">
        <v>0.5</v>
      </c>
    </row>
    <row r="74" spans="2:8" ht="18.75" customHeight="1">
      <c r="B74" s="245">
        <f t="shared" si="4"/>
        <v>38</v>
      </c>
      <c r="C74" s="38" t="s">
        <v>426</v>
      </c>
      <c r="D74" s="35" t="s">
        <v>447</v>
      </c>
      <c r="E74" s="35" t="s">
        <v>431</v>
      </c>
      <c r="F74" s="233">
        <f>I68*H74</f>
        <v>5.669999999999999</v>
      </c>
      <c r="G74" s="171">
        <f t="shared" si="5"/>
        <v>5.981849999999999</v>
      </c>
      <c r="H74" s="218">
        <v>0.7</v>
      </c>
    </row>
    <row r="75" spans="2:8" ht="18.75" customHeight="1">
      <c r="B75" s="245">
        <f t="shared" si="4"/>
        <v>39</v>
      </c>
      <c r="C75" s="38" t="s">
        <v>427</v>
      </c>
      <c r="D75" s="35" t="s">
        <v>448</v>
      </c>
      <c r="E75" s="35" t="s">
        <v>431</v>
      </c>
      <c r="F75" s="233">
        <f>I68*H75</f>
        <v>7.29</v>
      </c>
      <c r="G75" s="171">
        <f t="shared" si="5"/>
        <v>7.69095</v>
      </c>
      <c r="H75" s="218">
        <v>0.9</v>
      </c>
    </row>
    <row r="76" spans="2:8" ht="18.75" customHeight="1">
      <c r="B76" s="245">
        <f t="shared" si="4"/>
        <v>40</v>
      </c>
      <c r="C76" s="38" t="s">
        <v>428</v>
      </c>
      <c r="D76" s="35" t="s">
        <v>449</v>
      </c>
      <c r="E76" s="35" t="s">
        <v>431</v>
      </c>
      <c r="F76" s="233">
        <f>I68*H76</f>
        <v>8.1</v>
      </c>
      <c r="G76" s="171">
        <f t="shared" si="5"/>
        <v>8.545499999999999</v>
      </c>
      <c r="H76" s="218">
        <v>1</v>
      </c>
    </row>
    <row r="77" spans="2:8" ht="18.75" customHeight="1">
      <c r="B77" s="245">
        <f t="shared" si="4"/>
        <v>41</v>
      </c>
      <c r="C77" s="38" t="s">
        <v>429</v>
      </c>
      <c r="D77" s="35" t="s">
        <v>452</v>
      </c>
      <c r="E77" s="35" t="s">
        <v>431</v>
      </c>
      <c r="F77" s="233">
        <f>I68*H77</f>
        <v>9.719999999999999</v>
      </c>
      <c r="G77" s="171">
        <f t="shared" si="5"/>
        <v>10.254599999999998</v>
      </c>
      <c r="H77" s="218">
        <v>1.2</v>
      </c>
    </row>
    <row r="78" spans="2:8" ht="18.75" customHeight="1" thickBot="1">
      <c r="B78" s="269">
        <f t="shared" si="4"/>
        <v>42</v>
      </c>
      <c r="C78" s="276" t="s">
        <v>430</v>
      </c>
      <c r="D78" s="48" t="s">
        <v>450</v>
      </c>
      <c r="E78" s="224" t="s">
        <v>431</v>
      </c>
      <c r="F78" s="277">
        <f>I68*H78</f>
        <v>12.149999999999999</v>
      </c>
      <c r="G78" s="172">
        <f t="shared" si="5"/>
        <v>12.818249999999997</v>
      </c>
      <c r="H78" s="218">
        <v>1.5</v>
      </c>
    </row>
    <row r="79" spans="2:7" ht="18.75" customHeight="1" thickBot="1">
      <c r="B79" s="335" t="s">
        <v>432</v>
      </c>
      <c r="C79" s="336"/>
      <c r="D79" s="336"/>
      <c r="E79" s="336"/>
      <c r="F79" s="336"/>
      <c r="G79" s="337"/>
    </row>
    <row r="80" spans="2:7" ht="18.75" customHeight="1" thickBot="1">
      <c r="B80" s="338" t="s">
        <v>439</v>
      </c>
      <c r="C80" s="339"/>
      <c r="D80" s="339"/>
      <c r="E80" s="339"/>
      <c r="F80" s="339"/>
      <c r="G80" s="340"/>
    </row>
    <row r="81" spans="2:9" ht="18.75" customHeight="1" thickBot="1">
      <c r="B81" s="252">
        <f aca="true" t="shared" si="6" ref="B81:B86">ROW(A43)</f>
        <v>43</v>
      </c>
      <c r="C81" s="278" t="s">
        <v>433</v>
      </c>
      <c r="D81" s="278" t="s">
        <v>453</v>
      </c>
      <c r="E81" s="73" t="s">
        <v>431</v>
      </c>
      <c r="F81" s="279">
        <f>I81*H81</f>
        <v>1.14</v>
      </c>
      <c r="G81" s="268">
        <f aca="true" t="shared" si="7" ref="G81:G95">F81*1.055</f>
        <v>1.2026999999999999</v>
      </c>
      <c r="H81" s="218">
        <v>0.3</v>
      </c>
      <c r="I81" s="287">
        <v>3.8</v>
      </c>
    </row>
    <row r="82" spans="2:8" ht="18.75" customHeight="1">
      <c r="B82" s="245">
        <f t="shared" si="6"/>
        <v>44</v>
      </c>
      <c r="C82" s="205" t="s">
        <v>434</v>
      </c>
      <c r="D82" s="204" t="s">
        <v>454</v>
      </c>
      <c r="E82" s="35" t="s">
        <v>431</v>
      </c>
      <c r="F82" s="234">
        <f>I81*H82</f>
        <v>1.9</v>
      </c>
      <c r="G82" s="171">
        <f t="shared" si="7"/>
        <v>2.0044999999999997</v>
      </c>
      <c r="H82" s="218">
        <v>0.5</v>
      </c>
    </row>
    <row r="83" spans="2:8" ht="18.75" customHeight="1">
      <c r="B83" s="245">
        <f t="shared" si="6"/>
        <v>45</v>
      </c>
      <c r="C83" s="205" t="s">
        <v>435</v>
      </c>
      <c r="D83" s="204" t="s">
        <v>455</v>
      </c>
      <c r="E83" s="35" t="s">
        <v>431</v>
      </c>
      <c r="F83" s="234">
        <f>I81*H83</f>
        <v>3.04</v>
      </c>
      <c r="G83" s="171">
        <f t="shared" si="7"/>
        <v>3.2072</v>
      </c>
      <c r="H83" s="218">
        <v>0.8</v>
      </c>
    </row>
    <row r="84" spans="2:8" ht="18.75" customHeight="1">
      <c r="B84" s="245">
        <f t="shared" si="6"/>
        <v>46</v>
      </c>
      <c r="C84" s="205" t="s">
        <v>436</v>
      </c>
      <c r="D84" s="204" t="s">
        <v>456</v>
      </c>
      <c r="E84" s="35" t="s">
        <v>431</v>
      </c>
      <c r="F84" s="234">
        <f>I81*H84</f>
        <v>3.8</v>
      </c>
      <c r="G84" s="171">
        <f t="shared" si="7"/>
        <v>4.0089999999999995</v>
      </c>
      <c r="H84" s="218">
        <v>1</v>
      </c>
    </row>
    <row r="85" spans="2:8" ht="18.75" customHeight="1">
      <c r="B85" s="245">
        <f t="shared" si="6"/>
        <v>47</v>
      </c>
      <c r="C85" s="205" t="s">
        <v>437</v>
      </c>
      <c r="D85" s="204" t="s">
        <v>457</v>
      </c>
      <c r="E85" s="35" t="s">
        <v>431</v>
      </c>
      <c r="F85" s="234">
        <f>I81*H85</f>
        <v>5.699999999999999</v>
      </c>
      <c r="G85" s="171">
        <f t="shared" si="7"/>
        <v>6.013499999999999</v>
      </c>
      <c r="H85" s="218">
        <v>1.5</v>
      </c>
    </row>
    <row r="86" spans="2:8" ht="18.75" customHeight="1" thickBot="1">
      <c r="B86" s="269">
        <f t="shared" si="6"/>
        <v>48</v>
      </c>
      <c r="C86" s="222" t="s">
        <v>438</v>
      </c>
      <c r="D86" s="223" t="s">
        <v>458</v>
      </c>
      <c r="E86" s="224" t="s">
        <v>431</v>
      </c>
      <c r="F86" s="235">
        <f>I81*H86</f>
        <v>7.6</v>
      </c>
      <c r="G86" s="172">
        <f t="shared" si="7"/>
        <v>8.017999999999999</v>
      </c>
      <c r="H86" s="218">
        <v>2</v>
      </c>
    </row>
    <row r="87" spans="2:7" ht="18.75" customHeight="1" thickBot="1">
      <c r="B87" s="335" t="s">
        <v>440</v>
      </c>
      <c r="C87" s="336"/>
      <c r="D87" s="336"/>
      <c r="E87" s="336"/>
      <c r="F87" s="336"/>
      <c r="G87" s="337"/>
    </row>
    <row r="88" spans="2:9" ht="18.75" customHeight="1" thickBot="1">
      <c r="B88" s="280">
        <f>ROW(A49)</f>
        <v>49</v>
      </c>
      <c r="C88" s="278" t="s">
        <v>433</v>
      </c>
      <c r="D88" s="281" t="s">
        <v>459</v>
      </c>
      <c r="E88" s="73" t="s">
        <v>431</v>
      </c>
      <c r="F88" s="279">
        <f>I88*H88</f>
        <v>0.975</v>
      </c>
      <c r="G88" s="268">
        <f t="shared" si="7"/>
        <v>1.028625</v>
      </c>
      <c r="H88" s="218">
        <v>0.3</v>
      </c>
      <c r="I88" s="287">
        <v>3.25</v>
      </c>
    </row>
    <row r="89" spans="2:8" ht="18.75" customHeight="1">
      <c r="B89" s="244">
        <f aca="true" t="shared" si="8" ref="B89:B95">ROW(A50)</f>
        <v>50</v>
      </c>
      <c r="C89" s="205" t="s">
        <v>434</v>
      </c>
      <c r="D89" s="204" t="s">
        <v>460</v>
      </c>
      <c r="E89" s="35" t="s">
        <v>431</v>
      </c>
      <c r="F89" s="234">
        <f>I88*H89</f>
        <v>1.625</v>
      </c>
      <c r="G89" s="171">
        <f t="shared" si="7"/>
        <v>1.714375</v>
      </c>
      <c r="H89" s="218">
        <v>0.5</v>
      </c>
    </row>
    <row r="90" spans="2:8" ht="18">
      <c r="B90" s="244">
        <f t="shared" si="8"/>
        <v>51</v>
      </c>
      <c r="C90" s="205" t="s">
        <v>435</v>
      </c>
      <c r="D90" s="204" t="s">
        <v>461</v>
      </c>
      <c r="E90" s="35" t="s">
        <v>431</v>
      </c>
      <c r="F90" s="234">
        <f>I88*H90</f>
        <v>2.6</v>
      </c>
      <c r="G90" s="171">
        <f t="shared" si="7"/>
        <v>2.743</v>
      </c>
      <c r="H90" s="218">
        <v>0.8</v>
      </c>
    </row>
    <row r="91" spans="2:8" ht="18">
      <c r="B91" s="244">
        <f t="shared" si="8"/>
        <v>52</v>
      </c>
      <c r="C91" s="205" t="s">
        <v>436</v>
      </c>
      <c r="D91" s="204" t="s">
        <v>462</v>
      </c>
      <c r="E91" s="35" t="s">
        <v>431</v>
      </c>
      <c r="F91" s="234">
        <f>I88*H91</f>
        <v>3.25</v>
      </c>
      <c r="G91" s="171">
        <f t="shared" si="7"/>
        <v>3.42875</v>
      </c>
      <c r="H91" s="218">
        <v>1</v>
      </c>
    </row>
    <row r="92" spans="2:8" ht="18">
      <c r="B92" s="244">
        <f t="shared" si="8"/>
        <v>53</v>
      </c>
      <c r="C92" s="205" t="s">
        <v>437</v>
      </c>
      <c r="D92" s="204" t="s">
        <v>463</v>
      </c>
      <c r="E92" s="35" t="s">
        <v>431</v>
      </c>
      <c r="F92" s="234">
        <f>I88*H92</f>
        <v>4.875</v>
      </c>
      <c r="G92" s="171">
        <f t="shared" si="7"/>
        <v>5.1431249999999995</v>
      </c>
      <c r="H92" s="218">
        <v>1.5</v>
      </c>
    </row>
    <row r="93" spans="2:8" ht="18.75" thickBot="1">
      <c r="B93" s="246">
        <f t="shared" si="8"/>
        <v>54</v>
      </c>
      <c r="C93" s="222" t="s">
        <v>438</v>
      </c>
      <c r="D93" s="223" t="s">
        <v>464</v>
      </c>
      <c r="E93" s="224" t="s">
        <v>431</v>
      </c>
      <c r="F93" s="235">
        <f>I88*H93</f>
        <v>6.5</v>
      </c>
      <c r="G93" s="172">
        <f t="shared" si="7"/>
        <v>6.8575</v>
      </c>
      <c r="H93" s="218">
        <v>2</v>
      </c>
    </row>
    <row r="94" ht="15.75" thickBot="1">
      <c r="E94" s="162"/>
    </row>
    <row r="95" spans="2:7" ht="18.75" thickBot="1">
      <c r="B95" s="258">
        <f t="shared" si="8"/>
        <v>56</v>
      </c>
      <c r="C95" s="282" t="s">
        <v>441</v>
      </c>
      <c r="D95" s="282" t="s">
        <v>465</v>
      </c>
      <c r="E95" s="283" t="s">
        <v>442</v>
      </c>
      <c r="F95" s="284">
        <v>130</v>
      </c>
      <c r="G95" s="263">
        <f t="shared" si="7"/>
        <v>137.15</v>
      </c>
    </row>
    <row r="96" ht="15">
      <c r="E96" s="162"/>
    </row>
    <row r="97" ht="15">
      <c r="E97" s="162"/>
    </row>
    <row r="98" ht="15">
      <c r="E98" s="162"/>
    </row>
    <row r="99" ht="15">
      <c r="E99" s="162"/>
    </row>
    <row r="100" ht="15">
      <c r="E100" s="162"/>
    </row>
    <row r="101" ht="15">
      <c r="E101" s="162"/>
    </row>
  </sheetData>
  <sheetProtection formatCells="0" formatColumns="0" formatRows="0" insertColumns="0" insertRows="0" insertHyperlinks="0" deleteColumns="0" deleteRows="0" sort="0" autoFilter="0" pivotTables="0"/>
  <mergeCells count="30">
    <mergeCell ref="B7:G7"/>
    <mergeCell ref="B8:G8"/>
    <mergeCell ref="B20:G20"/>
    <mergeCell ref="B33:G33"/>
    <mergeCell ref="B48:G48"/>
    <mergeCell ref="B54:G54"/>
    <mergeCell ref="B14:G14"/>
    <mergeCell ref="B16:G17"/>
    <mergeCell ref="B18:G18"/>
    <mergeCell ref="B19:G19"/>
    <mergeCell ref="D2:G2"/>
    <mergeCell ref="D3:G3"/>
    <mergeCell ref="D4:G4"/>
    <mergeCell ref="B10:G11"/>
    <mergeCell ref="B57:G57"/>
    <mergeCell ref="B65:G65"/>
    <mergeCell ref="B31:G31"/>
    <mergeCell ref="B52:G52"/>
    <mergeCell ref="B12:G13"/>
    <mergeCell ref="B27:G27"/>
    <mergeCell ref="D5:I5"/>
    <mergeCell ref="B68:G68"/>
    <mergeCell ref="B79:G79"/>
    <mergeCell ref="B80:G80"/>
    <mergeCell ref="B87:G87"/>
    <mergeCell ref="B21:G21"/>
    <mergeCell ref="B30:G30"/>
    <mergeCell ref="B23:G23"/>
    <mergeCell ref="D24:G24"/>
    <mergeCell ref="D25:G25"/>
  </mergeCells>
  <printOptions horizontalCentered="1"/>
  <pageMargins left="0.9055118110236221" right="0.5118110236220472" top="0.4330708661417323" bottom="0.35433070866141736" header="0.31496062992125984" footer="0.31496062992125984"/>
  <pageSetup horizontalDpi="600" verticalDpi="600" orientation="portrait" paperSize="9" scale="72" r:id="rId1"/>
  <rowBreaks count="1" manualBreakCount="1">
    <brk id="67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"Антопольская ВПФ"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/>
  <dc:creator>АннА</dc:creator>
  <cp:keywords/>
  <dc:description/>
  <cp:lastModifiedBy>Professional</cp:lastModifiedBy>
  <cp:lastPrinted>2021-08-06T12:59:19Z</cp:lastPrinted>
  <dcterms:created xsi:type="dcterms:W3CDTF">2006-01-23T13:01:48Z</dcterms:created>
  <dcterms:modified xsi:type="dcterms:W3CDTF">2021-08-13T07:27:32Z</dcterms:modified>
  <cp:category/>
  <cp:version/>
  <cp:contentType/>
  <cp:contentStatus/>
</cp:coreProperties>
</file>